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Utegenova\Documents\Публикации (СМИ, сайт)\2021\04.21. Исполнение ТС, ИП, фин.отчетности за 2020г\"/>
    </mc:Choice>
  </mc:AlternateContent>
  <bookViews>
    <workbookView xWindow="0" yWindow="0" windowWidth="28800" windowHeight="11730"/>
  </bookViews>
  <sheets>
    <sheet name="ТС ТЭ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1" hidden="1">'[2]Prelim Cost'!$B$31:$L$31</definedName>
    <definedName name="_007Vegy_claim_BM">#REF!</definedName>
    <definedName name="_123Graph_ACHART2" hidden="1">'[2]Prelim Cost'!$B$31:$L$31</definedName>
    <definedName name="_124" hidden="1">'[2]Prelim Cost'!$B$31:$L$31</definedName>
    <definedName name="_Fill" hidden="1">#REF!</definedName>
    <definedName name="_lJ5">'[4]ТЭП (3)'!#REF!</definedName>
    <definedName name="_Ref3">#REF!</definedName>
    <definedName name="_wes940">#REF!</definedName>
    <definedName name="A">#REF!</definedName>
    <definedName name="AccessDatabase" hidden="1">"C:\Мои документы\Базовая сводная обязательств1.mdb"</definedName>
    <definedName name="acckaz">[5]list_accounts!$A$2:$A$538</definedName>
    <definedName name="Account_Balance">#REF!</definedName>
    <definedName name="Action">#REF!</definedName>
    <definedName name="activ">[5]list_cc!$A$2:$A$286</definedName>
    <definedName name="activity">[6]list_cc!$A$1:$G$344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>[7]д.7.001!#REF!</definedName>
    <definedName name="BG_Del" hidden="1">15</definedName>
    <definedName name="BG_Ins" hidden="1">4</definedName>
    <definedName name="BG_Mod" hidden="1">6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'[8]Income Statement'!#REF!</definedName>
    <definedName name="CY_CASH_DIVIDENDS_DECLARED__per_common_share">'[8]Income Statement'!#REF!</definedName>
    <definedName name="CY_Earnings_per_share">[8]Ratios!#REF!</definedName>
    <definedName name="CY_LT_Debt">'[8]Balance Sheet'!#REF!</definedName>
    <definedName name="CY_Market_Value_of_Equity">'[8]Income Statement'!#REF!</definedName>
    <definedName name="CY_Tangible_Net_Worth">'[8]Income Statement'!#REF!</definedName>
    <definedName name="CY_Weighted_Average">'[8]Income Statement'!#REF!</definedName>
    <definedName name="CY_Working_Capital">'[8]Income Statement'!#REF!</definedName>
    <definedName name="czhs">#REF!</definedName>
    <definedName name="Difference">#REF!</definedName>
    <definedName name="Disaggregations">#REF!</definedName>
    <definedName name="dsrwyjumtr" hidden="1">'[2]Prelim Cost'!$B$36:$L$36</definedName>
    <definedName name="EMPLOYEE" hidden="1">{#N/A,#N/A,FALSE,"Aging Summary";#N/A,#N/A,FALSE,"Ratio Analysis";#N/A,#N/A,FALSE,"Test 120 Day Accts";#N/A,#N/A,FALSE,"Tickmarks"}</definedName>
    <definedName name="excess_count">'[9]SA Procedures'!$C$32</definedName>
    <definedName name="Expected_balance">#REF!</definedName>
    <definedName name="fdn">'[10]ремонт 25'!$B$10</definedName>
    <definedName name="frdesw12" hidden="1">'[2]Prelim Cost'!$B$36:$L$36</definedName>
    <definedName name="HGTYU" hidden="1">'[2]Prelim Cost'!$B$33:$L$33</definedName>
    <definedName name="hozu">#REF!</definedName>
    <definedName name="HTML_CodePage" hidden="1">1252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"C:\1_Daten\Frankys\HTML'S\Frank\kgm_oil.htm"</definedName>
    <definedName name="HTML_PathTemplate" hidden="1">"C:\1_Daten\Frankys\HTML'S\Frank\oil_site.htm"</definedName>
    <definedName name="hy\" hidden="1">'[2]Prelim Cost'!$B$36:$L$36</definedName>
    <definedName name="i" hidden="1">{#N/A,#N/A,FALSE,"Aging Summary";#N/A,#N/A,FALSE,"Ratio Analysis";#N/A,#N/A,FALSE,"Test 120 Day Accts";#N/A,#N/A,FALSE,"Tickmarks"}</definedName>
    <definedName name="II">[11]исп.см.!#REF!</definedName>
    <definedName name="ilumjftregbhy61047362" hidden="1">'[2]Prelim Cost'!$B$33:$L$33</definedName>
    <definedName name="Interval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41526.1259606481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>#REF!</definedName>
    <definedName name="juytjythytr" hidden="1">'[2]Prelim Cost'!$B$31:$L$31</definedName>
    <definedName name="kjj" hidden="1">'[2]Prelim Cost'!$B$31:$L$31</definedName>
    <definedName name="L_CY_Beg">[12]Links!$F:$F</definedName>
    <definedName name="loan08">#REF!</definedName>
    <definedName name="loan09_not_zalog">#REF!</definedName>
    <definedName name="lvnc">#REF!</definedName>
    <definedName name="Monetary_Precision">#REF!</definedName>
    <definedName name="MP">#REF!</definedName>
    <definedName name="NonTop_Stratum_Value">#REF!</definedName>
    <definedName name="o">#REF!</definedName>
    <definedName name="pc">#REF!</definedName>
    <definedName name="Profit_Loss">#REF!</definedName>
    <definedName name="PY_Cash_Div_Dec">'[8]Income Statement'!#REF!</definedName>
    <definedName name="PY_CASH_DIVIDENDS_DECLARED__per_common_share">'[8]Income Statement'!#REF!</definedName>
    <definedName name="PY_Earnings_per_share">[8]Ratios!#REF!</definedName>
    <definedName name="PY_LT_Debt">'[8]Balance Sheet'!#REF!</definedName>
    <definedName name="PY_Market_Value_of_Equity">'[8]Income Statement'!#REF!</definedName>
    <definedName name="PY_Tangible_Net_Worth">'[8]Income Statement'!#REF!</definedName>
    <definedName name="PY_Weighted_Average">'[8]Income Statement'!#REF!</definedName>
    <definedName name="PY_Working_Capital">'[8]Income Statement'!#REF!</definedName>
    <definedName name="PY2_Cash_Div_Dec">'[8]Income Statement'!#REF!</definedName>
    <definedName name="PY2_CASH_DIVIDENDS_DECLARED__per_common_share">'[8]Income Statement'!#REF!</definedName>
    <definedName name="PY2_Earnings_per_share">[8]Ratios!#REF!</definedName>
    <definedName name="PY2_LT_Debt">'[8]Balance Sheet'!#REF!</definedName>
    <definedName name="PY2_Market_Value_of_Equity">'[8]Income Statement'!#REF!</definedName>
    <definedName name="PY2_Tangible_Net_Worth">'[8]Income Statement'!#REF!</definedName>
    <definedName name="PY2_Weighted_Average">'[8]Income Statement'!#REF!</definedName>
    <definedName name="PY2_Working_Capital">'[8]Income Statement'!#REF!</definedName>
    <definedName name="pz">#REF!</definedName>
    <definedName name="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>#REF!</definedName>
    <definedName name="rgf345zvx3z" hidden="1">'[2]Prelim Cost'!$B$31:$L$31</definedName>
    <definedName name="rhyregt" hidden="1">'[2]Prelim Cost'!$B$31:$L$31</definedName>
    <definedName name="rt5y5hu56" hidden="1">'[2]Prelim Cost'!$B$33:$L$33</definedName>
    <definedName name="S_CY_Beg_Data">[12]Lead!$F$1:$F$281</definedName>
    <definedName name="sd" hidden="1">'[2]Prelim Cost'!$B$31:$L$31</definedName>
    <definedName name="Security">#REF!</definedName>
    <definedName name="Selection_Remainder">#REF!</definedName>
    <definedName name="sqwdqwfewe" hidden="1">'[2]Prelim Cost'!$B$33:$L$33</definedName>
    <definedName name="sss" hidden="1">'[2]Prelim Cost'!$B$31:$L$31</definedName>
    <definedName name="ssss" hidden="1">'[2]Prelim Cost'!$B$33:$L$33</definedName>
    <definedName name="ssssss" hidden="1">'[2]Prelim Cost'!$B$36:$L$36</definedName>
    <definedName name="Starting_Point">#REF!</definedName>
    <definedName name="Sum" hidden="1">7</definedName>
    <definedName name="Text">[13]Equity!#REF!</definedName>
    <definedName name="TextRefCopy1">#REF!</definedName>
    <definedName name="TextRefCopy10">'[14]Purchased goods,services'!#REF!</definedName>
    <definedName name="TextRefCopy16">#REF!</definedName>
    <definedName name="TextRefCopy17">'[15]AR provision'!#REF!</definedName>
    <definedName name="TextRefCopy2">#REF!</definedName>
    <definedName name="TextRefCopy20">#REF!</definedName>
    <definedName name="TextRefCopy22">'[16]AR test'!#REF!</definedName>
    <definedName name="TextRefCopy3">#REF!</definedName>
    <definedName name="TextRefCopy34">#REF!</definedName>
    <definedName name="TextRefCopy35">'[17]Lease AP'!#REF!</definedName>
    <definedName name="TextRefCopy36">#REF!</definedName>
    <definedName name="TextRefCopy37">'[18]Lease AP'!#REF!</definedName>
    <definedName name="TextRefCopy4">#REF!</definedName>
    <definedName name="TextRefCopy40">#REF!</definedName>
    <definedName name="TextRefCopy42">#REF!</definedName>
    <definedName name="TextRefCopy43">[18]COS!#REF!</definedName>
    <definedName name="TextRefCopy47">'[18]Other AR'!#REF!</definedName>
    <definedName name="TextRefCopy49">'[18]Other AR'!#REF!</definedName>
    <definedName name="TextRefCopy5">'[14]Other expenses'!$C$12</definedName>
    <definedName name="TextRefCopy50">'[13]Other AR'!#REF!</definedName>
    <definedName name="TextRefCopy52">#REF!</definedName>
    <definedName name="TextRefCopy53">#REF!</definedName>
    <definedName name="TextRefCopy54">#REF!</definedName>
    <definedName name="TextRefCopy55">'[19]Prin Movement'!#REF!</definedName>
    <definedName name="TextRefCopy6">[20]Konurbaev!$G$105</definedName>
    <definedName name="TextRefCopy7">#REF!</definedName>
    <definedName name="TextRefCopy70">'[18]Finance cost'!#REF!</definedName>
    <definedName name="TextRefCopy71">'[18]Finance cost'!#REF!</definedName>
    <definedName name="TextRefCopy73">'[19]Prin Movement'!$M$15</definedName>
    <definedName name="TextRefCopy75">#REF!</definedName>
    <definedName name="TextRefCopy76">#REF!</definedName>
    <definedName name="TextRefCopy77">#REF!</definedName>
    <definedName name="TextRefCopy79">'[18]Advances paid'!#REF!</definedName>
    <definedName name="TextRefCopy8">#REF!</definedName>
    <definedName name="TextRefCopy84">[18]COS!#REF!</definedName>
    <definedName name="TextRefCopyRangeCount" hidden="1">8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XREF_COLUMN_1" hidden="1">#REF!</definedName>
    <definedName name="XREF_COLUMN_10" hidden="1">[21]Mvnt!#REF!</definedName>
    <definedName name="XREF_COLUMN_11" hidden="1">'[22]13 loans'!#REF!</definedName>
    <definedName name="XREF_COLUMN_15" hidden="1">'[23]Shedevr Mvnt'!#REF!</definedName>
    <definedName name="XREF_COLUMN_16" hidden="1">'[23]Shedevr Mvnt'!#REF!</definedName>
    <definedName name="XREF_COLUMN_17" hidden="1">'[22]20'!#REF!</definedName>
    <definedName name="XREF_COLUMN_2" hidden="1">'[24]G&amp;A summary'!$T$1:$T$65536</definedName>
    <definedName name="XREF_COLUMN_21" hidden="1">'[22]23'!#REF!</definedName>
    <definedName name="XREF_COLUMN_22" hidden="1">'[22]24'!#REF!</definedName>
    <definedName name="XREF_COLUMN_23" hidden="1">'[22]25'!#REF!</definedName>
    <definedName name="XREF_COLUMN_3" hidden="1">#REF!</definedName>
    <definedName name="XREF_COLUMN_4" hidden="1">#REF!</definedName>
    <definedName name="XREF_COLUMN_5" hidden="1">'[25]25'!#REF!</definedName>
    <definedName name="XREF_COLUMN_6" hidden="1">[21]Mvnt!#REF!</definedName>
    <definedName name="XREF_COLUMN_7" hidden="1">'[26]5 PPE'!#REF!</definedName>
    <definedName name="XREF_COLUMN_8" hidden="1">'[26]5 PPE'!#REF!</definedName>
    <definedName name="XREF_COLUMN_9" hidden="1">[21]Mvnt!#REF!</definedName>
    <definedName name="XRefActiveRow" hidden="1">[24]XREF!$A$6</definedName>
    <definedName name="XRefColumnsCount" hidden="1">3</definedName>
    <definedName name="XRefCopy1" hidden="1">[27]movement!#REF!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'[22]8'!#REF!</definedName>
    <definedName name="XRefCopy111" hidden="1">'[28]Loan summary'!#REF!</definedName>
    <definedName name="XRefCopy111Row" hidden="1">#REF!</definedName>
    <definedName name="XRefCopy112Row" hidden="1">#REF!</definedName>
    <definedName name="XRefCopy113" hidden="1">'[28]Loan summary'!#REF!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1Row" hidden="1">#REF!</definedName>
    <definedName name="XRefCopy152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" hidden="1">[21]Mvnt!#REF!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0Row" hidden="1">#REF!</definedName>
    <definedName name="XRefCopy171Row" hidden="1">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'[22]25'!#REF!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Row" hidden="1">#REF!</definedName>
    <definedName name="XRefCopy1Row" hidden="1">[16]XREF!#REF!</definedName>
    <definedName name="XRefCopy2" hidden="1">[27]movement!#REF!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" hidden="1">'[24]G&amp;A summary'!$O$41</definedName>
    <definedName name="XRefCopy30Row" hidden="1">#REF!</definedName>
    <definedName name="XRefCopy31Row" hidden="1">#REF!</definedName>
    <definedName name="XRefCopy32" hidden="1">'[23]Shedevr Mvnt'!#REF!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'[29]25'!#REF!</definedName>
    <definedName name="XRefCopy40Row" hidden="1">[30]XREF!$A$14:$IV$14</definedName>
    <definedName name="XRefCopy41Row" hidden="1">#REF!</definedName>
    <definedName name="XRefCopy42Row" hidden="1">#REF!</definedName>
    <definedName name="XRefCopy43Row" hidden="1">#REF!</definedName>
    <definedName name="XRefCopy44" hidden="1">'[28]Loan summary'!#REF!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[16]XREF!#REF!</definedName>
    <definedName name="XRefCopy60Row" hidden="1">#REF!</definedName>
    <definedName name="XRefCopy61Row" hidden="1">#REF!</definedName>
    <definedName name="XRefCopy62Row" hidden="1">[28]XREF!#REF!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'[26]5 PPE'!#REF!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[22]CFS!#REF!</definedName>
    <definedName name="XRefCopy74Row" hidden="1">#REF!</definedName>
    <definedName name="XRefCopy75Row" hidden="1">#REF!</definedName>
    <definedName name="XRefCopy76Row" hidden="1">#REF!</definedName>
    <definedName name="XRefCopy77Row" hidden="1">[28]XREF!#REF!</definedName>
    <definedName name="XRefCopy78Row" hidden="1">#REF!</definedName>
    <definedName name="XRefCopy79Row" hidden="1">#REF!</definedName>
    <definedName name="XRefCopy7Row" hidden="1">[27]XREF!#REF!</definedName>
    <definedName name="XRefCopy8" hidden="1">[21]Mvnt!#REF!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[21]Mvnt!#REF!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12</definedName>
    <definedName name="XRefPaste1" hidden="1">[27]movement!#REF!</definedName>
    <definedName name="XRefPaste18" hidden="1">'[31]Нематериальные активы'!#REF!</definedName>
    <definedName name="XRefPaste1Row" hidden="1">#REF!</definedName>
    <definedName name="XRefPaste2" hidden="1">[27]movement!#REF!</definedName>
    <definedName name="XRefPaste28Row" hidden="1">#REF!</definedName>
    <definedName name="XRefPaste2Row" hidden="1">#REF!</definedName>
    <definedName name="XRefPaste3" hidden="1">[27]movement!#REF!</definedName>
    <definedName name="XRefPaste30Row" hidden="1">#REF!</definedName>
    <definedName name="XRefPaste31" hidden="1">[32]Movement!#REF!</definedName>
    <definedName name="XRefPaste31Row" hidden="1">#REF!</definedName>
    <definedName name="XRefPaste32" hidden="1">[32]Movement!#REF!</definedName>
    <definedName name="XRefPaste32Row" hidden="1">#REF!</definedName>
    <definedName name="XRefPaste33Row" hidden="1">#REF!</definedName>
    <definedName name="XRefPaste34Row" hidden="1">#REF!</definedName>
    <definedName name="XRefPaste35" hidden="1">[32]Movement!#REF!</definedName>
    <definedName name="XRefPaste35Row" hidden="1">#REF!</definedName>
    <definedName name="XRefPaste36" hidden="1">[32]Movement!#REF!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" hidden="1">'[24]G&amp;A summary'!$O$56</definedName>
    <definedName name="XRefPaste41Row" hidden="1">#REF!</definedName>
    <definedName name="XRefPaste4Row" hidden="1">#REF!</definedName>
    <definedName name="XRefPaste5" hidden="1">#REF!</definedName>
    <definedName name="XRefPaste55" hidden="1">[32]Movement!#REF!</definedName>
    <definedName name="XRefPaste55Row" hidden="1">#REF!</definedName>
    <definedName name="XRefPaste56" hidden="1">[32]Movement!#REF!</definedName>
    <definedName name="XRefPaste56Row" hidden="1">#REF!</definedName>
    <definedName name="XRefPaste57Row" hidden="1">#REF!</definedName>
    <definedName name="XRefPaste58Row" hidden="1">#REF!</definedName>
    <definedName name="XRefPaste59" hidden="1">[32]Movement!#REF!</definedName>
    <definedName name="XRefPaste59Row" hidden="1">#REF!</definedName>
    <definedName name="XRefPaste5Row" hidden="1">[27]XREF!#REF!</definedName>
    <definedName name="XRefPaste6" hidden="1">'[25]29'!#REF!</definedName>
    <definedName name="XRefPaste60Row" hidden="1">#REF!</definedName>
    <definedName name="XRefPaste61Row" hidden="1">#REF!</definedName>
    <definedName name="XRefPaste62" hidden="1">[32]Movement!#REF!</definedName>
    <definedName name="XRefPaste62Row" hidden="1">#REF!</definedName>
    <definedName name="XRefPaste63" hidden="1">[32]Movement!#REF!</definedName>
    <definedName name="XRefPaste63Row" hidden="1">#REF!</definedName>
    <definedName name="XRefPaste64Row" hidden="1">#REF!</definedName>
    <definedName name="XRefPaste6Row" hidden="1">[27]XREF!#REF!</definedName>
    <definedName name="XRefPaste7" hidden="1">'[26]5 PPE'!#REF!</definedName>
    <definedName name="XRefPaste7Row" hidden="1">[27]XREF!#REF!</definedName>
    <definedName name="XRefPaste8" hidden="1">#REF!</definedName>
    <definedName name="XRefPaste8Row" hidden="1">[27]XREF!#REF!</definedName>
    <definedName name="XRefPaste9Row" hidden="1">[27]XREF!#REF!</definedName>
    <definedName name="XRefPasteRangeCount" hidden="1">4</definedName>
    <definedName name="YN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g54gfb4d65" hidden="1">'[2]Prelim Cost'!$B$36:$L$36</definedName>
    <definedName name="zgg54dfv" hidden="1">'[2]Prelim Cost'!$B$33:$L$33</definedName>
    <definedName name="zheldor">#REF!</definedName>
    <definedName name="zheldorizdat">#REF!</definedName>
    <definedName name="А">#REF!</definedName>
    <definedName name="а1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апр" hidden="1">{#N/A,#N/A,FALSE,"Лист15"}</definedName>
    <definedName name="ара" hidden="1">{#N/A,#N/A,FALSE,"Лист15"}</definedName>
    <definedName name="_xlnm.Database">#REF!</definedName>
    <definedName name="в10">#REF!</definedName>
    <definedName name="ваап" hidden="1">{#N/A,#N/A,FALSE,"Aging Summary";#N/A,#N/A,FALSE,"Ratio Analysis";#N/A,#N/A,FALSE,"Test 120 Day Accts";#N/A,#N/A,FALSE,"Tickmarks"}</definedName>
    <definedName name="ваи">#REF!</definedName>
    <definedName name="вв">#REF!</definedName>
    <definedName name="вода">#REF!</definedName>
    <definedName name="год">[11]исп.см.!#REF!</definedName>
    <definedName name="д">'[33]ремонт 25'!$B$10</definedName>
    <definedName name="движение" hidden="1">{#N/A,#N/A,FALSE,"Лист15"}</definedName>
    <definedName name="Дефицит">'[34]план 2000'!$A$4</definedName>
    <definedName name="дмтс">#REF!</definedName>
    <definedName name="_xlnm.Print_Titles" localSheetId="0">'ТС ТЭ 2020'!$17:$18</definedName>
    <definedName name="Заголовок">#REF!</definedName>
    <definedName name="И">[7]д.7.001!#REF!</definedName>
    <definedName name="Инв">#REF!</definedName>
    <definedName name="кал" hidden="1">{#N/A,#N/A,FALSE,"Лист15"}</definedName>
    <definedName name="кальк2002">#REF!</definedName>
    <definedName name="КАЛЬКУЛЯЦИЯ">#REF!</definedName>
    <definedName name="кап">[11]исп.см.!#REF!</definedName>
    <definedName name="капрас">[11]исп.см.!#REF!</definedName>
    <definedName name="капрем">[11]исп.см.!#REF!</definedName>
    <definedName name="л">#REF!</definedName>
    <definedName name="лена">'[4]ТЭП (3)'!#REF!</definedName>
    <definedName name="лордодлож">[11]исп.см.!#REF!</definedName>
    <definedName name="материалы" hidden="1">{#N/A,#N/A,FALSE,"Лист15"}</definedName>
    <definedName name="модель" hidden="1">{#N/A,#N/A,FALSE,"Aging Summary";#N/A,#N/A,FALSE,"Ratio Analysis";#N/A,#N/A,FALSE,"Test 120 Day Accts";#N/A,#N/A,FALSE,"Tickmarks"}</definedName>
    <definedName name="НДС">[35]Лист1!$C$2</definedName>
    <definedName name="НОВЫЙ">#REF!</definedName>
    <definedName name="_xlnm.Print_Area">#REF!</definedName>
    <definedName name="Область_печати_ИМ">#REF!</definedName>
    <definedName name="одд">'[36]Other AR'!#REF!</definedName>
    <definedName name="ОС1" hidden="1">{#N/A,#N/A,FALSE,"Aging Summary";#N/A,#N/A,FALSE,"Ratio Analysis";#N/A,#N/A,FALSE,"Test 120 Day Accts";#N/A,#N/A,FALSE,"Tickmarks"}</definedName>
    <definedName name="п">#REF!</definedName>
    <definedName name="пр">#REF!</definedName>
    <definedName name="про">#REF!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олграаммм" hidden="1">{#N/A,#N/A,FALSE,"Лист15"}</definedName>
    <definedName name="прпр" hidden="1">{#N/A,#N/A,FALSE,"Aging Summary";#N/A,#N/A,FALSE,"Ratio Analysis";#N/A,#N/A,FALSE,"Test 120 Day Accts";#N/A,#N/A,FALSE,"Tickmarks"}</definedName>
    <definedName name="р">[11]исп.см.!#REF!</definedName>
    <definedName name="см">#REF!</definedName>
    <definedName name="смета">#REF!</definedName>
    <definedName name="сопрнб" hidden="1">{#N/A,#N/A,FALSE,"Лист15"}</definedName>
    <definedName name="спецификация" hidden="1">{#N/A,#N/A,FALSE,"Лист15"}</definedName>
    <definedName name="статьи">#REF!</definedName>
    <definedName name="Сторонние">#REF!</definedName>
    <definedName name="сяры">#REF!</definedName>
    <definedName name="Т">'[37]Lease AP'!#REF!</definedName>
    <definedName name="топливо">#REF!</definedName>
    <definedName name="ф">[11]исп.см.!#REF!</definedName>
    <definedName name="ф77">#REF!</definedName>
    <definedName name="Факт">#REF!</definedName>
    <definedName name="фы">[11]исп.см.!#REF!</definedName>
    <definedName name="х">'[4]ТЭП (3)'!#REF!</definedName>
    <definedName name="ц">#REF!</definedName>
    <definedName name="ш">[11]исп.см.!#REF!</definedName>
    <definedName name="ы">#REF!</definedName>
    <definedName name="ыв" hidden="1">{#N/A,#N/A,FALSE,"Aging Summary";#N/A,#N/A,FALSE,"Ratio Analysis";#N/A,#N/A,FALSE,"Test 120 Day Accts";#N/A,#N/A,FALSE,"Tickmarks"}</definedName>
    <definedName name="ывав" hidden="1">'[2]Prelim Cost'!$B$36:$L$36</definedName>
    <definedName name="энергия">#REF!</definedName>
    <definedName name="ЮУЖД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82" i="1"/>
  <c r="E82" i="1"/>
  <c r="G82" i="1" s="1"/>
  <c r="G81" i="1"/>
  <c r="F81" i="1"/>
  <c r="G79" i="1"/>
  <c r="F79" i="1"/>
  <c r="E79" i="1"/>
  <c r="D79" i="1"/>
  <c r="G78" i="1"/>
  <c r="F78" i="1"/>
  <c r="E78" i="1"/>
  <c r="E76" i="1" s="1"/>
  <c r="D78" i="1"/>
  <c r="D76" i="1" s="1"/>
  <c r="G77" i="1"/>
  <c r="F77" i="1"/>
  <c r="G76" i="1"/>
  <c r="F76" i="1"/>
  <c r="G75" i="1"/>
  <c r="F75" i="1"/>
  <c r="G71" i="1"/>
  <c r="E71" i="1"/>
  <c r="F84" i="1" s="1"/>
  <c r="D71" i="1"/>
  <c r="G68" i="1"/>
  <c r="E68" i="1"/>
  <c r="F68" i="1" s="1"/>
  <c r="E67" i="1"/>
  <c r="D67" i="1"/>
  <c r="E65" i="1"/>
  <c r="G65" i="1" s="1"/>
  <c r="D65" i="1"/>
  <c r="G64" i="1"/>
  <c r="F64" i="1"/>
  <c r="E64" i="1"/>
  <c r="D64" i="1"/>
  <c r="E63" i="1"/>
  <c r="G63" i="1" s="1"/>
  <c r="D63" i="1"/>
  <c r="G62" i="1"/>
  <c r="F62" i="1"/>
  <c r="E62" i="1"/>
  <c r="D62" i="1"/>
  <c r="E61" i="1"/>
  <c r="G61" i="1" s="1"/>
  <c r="D61" i="1"/>
  <c r="G60" i="1"/>
  <c r="F60" i="1"/>
  <c r="E60" i="1"/>
  <c r="D60" i="1"/>
  <c r="E59" i="1"/>
  <c r="G59" i="1" s="1"/>
  <c r="D59" i="1"/>
  <c r="E58" i="1"/>
  <c r="F58" i="1" s="1"/>
  <c r="D58" i="1"/>
  <c r="E57" i="1"/>
  <c r="G57" i="1" s="1"/>
  <c r="D57" i="1"/>
  <c r="E56" i="1"/>
  <c r="G56" i="1" s="1"/>
  <c r="D56" i="1"/>
  <c r="E55" i="1"/>
  <c r="G55" i="1" s="1"/>
  <c r="D55" i="1"/>
  <c r="E54" i="1"/>
  <c r="G54" i="1" s="1"/>
  <c r="D54" i="1"/>
  <c r="E53" i="1"/>
  <c r="E52" i="1" s="1"/>
  <c r="D53" i="1"/>
  <c r="D52" i="1" s="1"/>
  <c r="E51" i="1"/>
  <c r="G51" i="1" s="1"/>
  <c r="D51" i="1"/>
  <c r="E50" i="1"/>
  <c r="G50" i="1" s="1"/>
  <c r="D50" i="1"/>
  <c r="E49" i="1"/>
  <c r="G49" i="1" s="1"/>
  <c r="D49" i="1"/>
  <c r="E48" i="1"/>
  <c r="G48" i="1" s="1"/>
  <c r="D48" i="1"/>
  <c r="E47" i="1"/>
  <c r="G47" i="1" s="1"/>
  <c r="D47" i="1"/>
  <c r="D41" i="1" s="1"/>
  <c r="E46" i="1"/>
  <c r="G46" i="1" s="1"/>
  <c r="D46" i="1"/>
  <c r="E45" i="1"/>
  <c r="G45" i="1" s="1"/>
  <c r="D45" i="1"/>
  <c r="E44" i="1"/>
  <c r="G44" i="1" s="1"/>
  <c r="D44" i="1"/>
  <c r="E43" i="1"/>
  <c r="E42" i="1" s="1"/>
  <c r="D43" i="1"/>
  <c r="D42" i="1" s="1"/>
  <c r="E41" i="1"/>
  <c r="E39" i="1"/>
  <c r="G39" i="1" s="1"/>
  <c r="D39" i="1"/>
  <c r="E38" i="1"/>
  <c r="G38" i="1" s="1"/>
  <c r="D38" i="1"/>
  <c r="E37" i="1"/>
  <c r="G37" i="1" s="1"/>
  <c r="D37" i="1"/>
  <c r="E36" i="1"/>
  <c r="G36" i="1" s="1"/>
  <c r="D36" i="1"/>
  <c r="E35" i="1"/>
  <c r="G35" i="1" s="1"/>
  <c r="D35" i="1"/>
  <c r="E34" i="1"/>
  <c r="G34" i="1" s="1"/>
  <c r="D34" i="1"/>
  <c r="E33" i="1"/>
  <c r="G33" i="1" s="1"/>
  <c r="D33" i="1"/>
  <c r="E32" i="1"/>
  <c r="G32" i="1" s="1"/>
  <c r="D32" i="1"/>
  <c r="E31" i="1"/>
  <c r="E30" i="1" s="1"/>
  <c r="D31" i="1"/>
  <c r="D30" i="1" s="1"/>
  <c r="E29" i="1"/>
  <c r="E28" i="1" s="1"/>
  <c r="D29" i="1"/>
  <c r="D28" i="1" s="1"/>
  <c r="E27" i="1"/>
  <c r="G27" i="1" s="1"/>
  <c r="D27" i="1"/>
  <c r="E26" i="1"/>
  <c r="G26" i="1" s="1"/>
  <c r="D26" i="1"/>
  <c r="E25" i="1"/>
  <c r="E23" i="1" s="1"/>
  <c r="D25" i="1"/>
  <c r="E24" i="1"/>
  <c r="G24" i="1" s="1"/>
  <c r="D24" i="1"/>
  <c r="D82" i="1" s="1"/>
  <c r="D23" i="1"/>
  <c r="D1" i="1" s="1"/>
  <c r="E22" i="1"/>
  <c r="G22" i="1" s="1"/>
  <c r="D22" i="1"/>
  <c r="E21" i="1"/>
  <c r="E20" i="1" s="1"/>
  <c r="D21" i="1"/>
  <c r="D20" i="1" s="1"/>
  <c r="D19" i="1" s="1"/>
  <c r="G52" i="1" l="1"/>
  <c r="F52" i="1"/>
  <c r="G28" i="1"/>
  <c r="F28" i="1"/>
  <c r="G42" i="1"/>
  <c r="F42" i="1"/>
  <c r="E1" i="1"/>
  <c r="G23" i="1"/>
  <c r="F23" i="1"/>
  <c r="G30" i="1"/>
  <c r="F30" i="1"/>
  <c r="G20" i="1"/>
  <c r="F20" i="1"/>
  <c r="E19" i="1"/>
  <c r="E40" i="1"/>
  <c r="D40" i="1"/>
  <c r="F59" i="1"/>
  <c r="F61" i="1"/>
  <c r="F63" i="1"/>
  <c r="F65" i="1"/>
  <c r="F67" i="1"/>
  <c r="D80" i="1"/>
  <c r="F21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G67" i="1"/>
  <c r="E80" i="1"/>
  <c r="G21" i="1"/>
  <c r="G25" i="1"/>
  <c r="G29" i="1"/>
  <c r="G31" i="1"/>
  <c r="G41" i="1"/>
  <c r="G43" i="1"/>
  <c r="G53" i="1"/>
  <c r="D83" i="1"/>
  <c r="F71" i="1"/>
  <c r="E83" i="1"/>
  <c r="G83" i="1" s="1"/>
  <c r="F22" i="1"/>
  <c r="F24" i="1"/>
  <c r="F26" i="1"/>
  <c r="F32" i="1"/>
  <c r="F34" i="1"/>
  <c r="F36" i="1"/>
  <c r="F38" i="1"/>
  <c r="F44" i="1"/>
  <c r="F46" i="1"/>
  <c r="F48" i="1"/>
  <c r="F50" i="1"/>
  <c r="F54" i="1"/>
  <c r="F56" i="1"/>
  <c r="D74" i="1" l="1"/>
  <c r="D73" i="1"/>
  <c r="G40" i="1"/>
  <c r="F40" i="1"/>
  <c r="E3" i="1"/>
  <c r="G3" i="1" s="1"/>
  <c r="G1" i="1"/>
  <c r="E66" i="1"/>
  <c r="G19" i="1"/>
  <c r="E2" i="1"/>
  <c r="F19" i="1"/>
  <c r="D2" i="1"/>
  <c r="D3" i="1" s="1"/>
  <c r="D66" i="1"/>
  <c r="D70" i="1" s="1"/>
  <c r="D72" i="1" s="1"/>
  <c r="E74" i="1"/>
  <c r="E73" i="1"/>
  <c r="F73" i="1" s="1"/>
  <c r="G80" i="1"/>
  <c r="F80" i="1"/>
  <c r="F74" i="1" l="1"/>
  <c r="F97" i="1" s="1"/>
  <c r="G74" i="1"/>
  <c r="G2" i="1"/>
  <c r="G66" i="1"/>
  <c r="F66" i="1"/>
  <c r="E70" i="1"/>
  <c r="E72" i="1" l="1"/>
  <c r="F70" i="1"/>
  <c r="G70" i="1"/>
  <c r="G72" i="1" l="1"/>
  <c r="F72" i="1"/>
  <c r="F96" i="1" s="1"/>
  <c r="F93" i="1"/>
</calcChain>
</file>

<file path=xl/sharedStrings.xml><?xml version="1.0" encoding="utf-8"?>
<sst xmlns="http://schemas.openxmlformats.org/spreadsheetml/2006/main" count="257" uniqueCount="143">
  <si>
    <t>Приложение 1 форма 5</t>
  </si>
  <si>
    <t>к Правилам осуществления деятельности СЕМ</t>
  </si>
  <si>
    <t>№ 73 от 13.08.2019г.</t>
  </si>
  <si>
    <t>Отчет об исполнении тарифной сметы ТОО "Астанаэнергосбыт"
на регулируемую услугу "Снабжение тепловой энергией"</t>
  </si>
  <si>
    <t>Отчетный период 2020г.</t>
  </si>
  <si>
    <t>Индекс ИТС-1</t>
  </si>
  <si>
    <t>Периодичность: годовая</t>
  </si>
  <si>
    <t>Куда представляется форма: Комитет по регулированию естественных монополий МНЭ РК</t>
  </si>
  <si>
    <t>Срок предоставления: - ежегодно не позднее 1 мая года, следующего за отчетным периодом</t>
  </si>
  <si>
    <t>№ 
п/п</t>
  </si>
  <si>
    <t>Наименование показателя</t>
  </si>
  <si>
    <t>ед.изм</t>
  </si>
  <si>
    <t>Предусмотрено в утв.тарифной смете</t>
  </si>
  <si>
    <t>Фактически, сложившиеся показатели тарифной сметы</t>
  </si>
  <si>
    <t>отклонение
факт/утв.%</t>
  </si>
  <si>
    <t>Причины отклонения</t>
  </si>
  <si>
    <t>абс.</t>
  </si>
  <si>
    <t>Затраты на  предоставление услуг всего,
в том числе:</t>
  </si>
  <si>
    <t>тыс.тг</t>
  </si>
  <si>
    <t>фактические затраты</t>
  </si>
  <si>
    <t>1.1</t>
  </si>
  <si>
    <t>Материальные затраты всего, в том числе:</t>
  </si>
  <si>
    <t>1.1.1</t>
  </si>
  <si>
    <t>Материалы</t>
  </si>
  <si>
    <t>1.1.2</t>
  </si>
  <si>
    <t>ГСМ</t>
  </si>
  <si>
    <t>1.2</t>
  </si>
  <si>
    <t>Затраты на оплату труда всего,
в том числе:</t>
  </si>
  <si>
    <t>1.2.1</t>
  </si>
  <si>
    <t>Заработная плата</t>
  </si>
  <si>
    <t>1.2.2</t>
  </si>
  <si>
    <t>Социальный налог</t>
  </si>
  <si>
    <t>1.2.3</t>
  </si>
  <si>
    <t>Мед.страхование</t>
  </si>
  <si>
    <t>1.3</t>
  </si>
  <si>
    <t>Амортизация</t>
  </si>
  <si>
    <t>1.4</t>
  </si>
  <si>
    <t>Услуги сторонних орг-ций произв-го хар-ра, в т.ч.:</t>
  </si>
  <si>
    <t>1.4.1</t>
  </si>
  <si>
    <t>метеорологические услуги</t>
  </si>
  <si>
    <t>1.5</t>
  </si>
  <si>
    <t>Прочие затраты всего, в том числе:</t>
  </si>
  <si>
    <t>1.5.1</t>
  </si>
  <si>
    <t>расходы на содержание автотранспорта</t>
  </si>
  <si>
    <t>1.5.2</t>
  </si>
  <si>
    <t>страхование работников</t>
  </si>
  <si>
    <t>1.5.3</t>
  </si>
  <si>
    <t>страхование автотранспорта</t>
  </si>
  <si>
    <t>1.5.4</t>
  </si>
  <si>
    <t>расходы на канцелярские товары</t>
  </si>
  <si>
    <t>1.5.5</t>
  </si>
  <si>
    <t>расходы на услуги типографии</t>
  </si>
  <si>
    <t>1.5.6</t>
  </si>
  <si>
    <t>расходы на аренду недвижимости</t>
  </si>
  <si>
    <t>1.5.7</t>
  </si>
  <si>
    <t>коммунальные услуги</t>
  </si>
  <si>
    <t>1.5.8</t>
  </si>
  <si>
    <t>расходы на охрану объекта</t>
  </si>
  <si>
    <t>1.5.9</t>
  </si>
  <si>
    <t>расходы на средства пожаротушения</t>
  </si>
  <si>
    <t>2</t>
  </si>
  <si>
    <t>Расходы периода, всего</t>
  </si>
  <si>
    <t>Общие и адми-ные расходы всего, в том числе:</t>
  </si>
  <si>
    <t>Затраты на оплату труда, всего</t>
  </si>
  <si>
    <t>2.1</t>
  </si>
  <si>
    <t>Заработная плата АУП</t>
  </si>
  <si>
    <t>2.2</t>
  </si>
  <si>
    <t>2.3</t>
  </si>
  <si>
    <t>2.4</t>
  </si>
  <si>
    <t>2.5</t>
  </si>
  <si>
    <t>Налоговые и другие обязательные платежи в бюджет</t>
  </si>
  <si>
    <t>2.6</t>
  </si>
  <si>
    <t>Командировочные расходы</t>
  </si>
  <si>
    <t>2.7</t>
  </si>
  <si>
    <t>Услуги связи</t>
  </si>
  <si>
    <t>2.8</t>
  </si>
  <si>
    <t>Аудиторские услуги</t>
  </si>
  <si>
    <t>2.9</t>
  </si>
  <si>
    <t>Услуги банка</t>
  </si>
  <si>
    <t>2.10</t>
  </si>
  <si>
    <t>Другие расходы всего, в том числе:</t>
  </si>
  <si>
    <t>2.10.1</t>
  </si>
  <si>
    <t>2.10.2</t>
  </si>
  <si>
    <t>содержание автотранспорта</t>
  </si>
  <si>
    <t>2.10.3</t>
  </si>
  <si>
    <t>2.10.4</t>
  </si>
  <si>
    <t>расходы на нотариальные услуги</t>
  </si>
  <si>
    <t>2.10.5</t>
  </si>
  <si>
    <t>расходы на страхование работников</t>
  </si>
  <si>
    <t>2.10.6</t>
  </si>
  <si>
    <t>расходы  на периодическую печать</t>
  </si>
  <si>
    <t>2.10.7</t>
  </si>
  <si>
    <t>расходы на канцелярские затраты</t>
  </si>
  <si>
    <t>2.10.8</t>
  </si>
  <si>
    <t>расходы на обслуживание 1С</t>
  </si>
  <si>
    <t>2.10.9</t>
  </si>
  <si>
    <t>расходы на услуги почты</t>
  </si>
  <si>
    <t>2.10.10</t>
  </si>
  <si>
    <t>расходы на обслуживание и ремонт оргтехники и ПК</t>
  </si>
  <si>
    <t>2.10.11</t>
  </si>
  <si>
    <t>расходы на прочие материалы</t>
  </si>
  <si>
    <t>3</t>
  </si>
  <si>
    <t>Затраты на производство т/энергии (АО "Астана-Энергия)</t>
  </si>
  <si>
    <t>4</t>
  </si>
  <si>
    <t>Затраты на распределение т/энергии (АО "Астана-Теплотранзит)</t>
  </si>
  <si>
    <t>5</t>
  </si>
  <si>
    <t>Всего затраты</t>
  </si>
  <si>
    <t>6</t>
  </si>
  <si>
    <t>Прибыль для реализации инвестпрограммы</t>
  </si>
  <si>
    <t>6.1.</t>
  </si>
  <si>
    <t>Недополученный доход от применения дифференцированных тарифов</t>
  </si>
  <si>
    <t>6.2</t>
  </si>
  <si>
    <t>Убыток по сбытовой надбавке</t>
  </si>
  <si>
    <t>7</t>
  </si>
  <si>
    <t>Доходы всего</t>
  </si>
  <si>
    <t>8</t>
  </si>
  <si>
    <t>Объем оказанных услуг</t>
  </si>
  <si>
    <t>тыс.ед.</t>
  </si>
  <si>
    <t>9</t>
  </si>
  <si>
    <t>Тариф</t>
  </si>
  <si>
    <t>тг*ед.</t>
  </si>
  <si>
    <t>9.1</t>
  </si>
  <si>
    <t>Сумма сбытовой надбавки</t>
  </si>
  <si>
    <t>Тариф сбытовой надбавки</t>
  </si>
  <si>
    <t>Справочно:</t>
  </si>
  <si>
    <t>Нормативная численность, всего</t>
  </si>
  <si>
    <t>чел.</t>
  </si>
  <si>
    <t>в том числе:</t>
  </si>
  <si>
    <t>8.1</t>
  </si>
  <si>
    <t>Производственный персонал</t>
  </si>
  <si>
    <t>8.2</t>
  </si>
  <si>
    <t>Административный персонал</t>
  </si>
  <si>
    <t>Среднемесячная ЗП, всего</t>
  </si>
  <si>
    <t>тенге</t>
  </si>
  <si>
    <t>9.2</t>
  </si>
  <si>
    <t xml:space="preserve">Наименование организации: ТОО "Астанаэнергосбыт" </t>
  </si>
  <si>
    <t>Адрес: Момышулы, д.4/1</t>
  </si>
  <si>
    <t>Телефон: 91-80-05</t>
  </si>
  <si>
    <t>Адрес электронной почты: 'info@aesbyt.kz'</t>
  </si>
  <si>
    <t>Фамилия и телефон исполнителя: Гаранина Т. 91-85-63</t>
  </si>
  <si>
    <t>Руководитель: Зинкевич А.В.____________________________</t>
  </si>
  <si>
    <t>Дата «____» апреля 2021 года</t>
  </si>
  <si>
    <t>Место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</si>
</sst>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#,##0.000"/>
    <numFmt numFmtId="167" formatCode="_(* #,##0.00_);_(* \(#,##0.00\);_(* &quot;-&quot;??_);_(@_)"/>
    <numFmt numFmtId="168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10" fillId="0" borderId="0"/>
  </cellStyleXfs>
  <cellXfs count="172">
    <xf numFmtId="0" fontId="0" fillId="0" borderId="0" xfId="0"/>
    <xf numFmtId="49" fontId="2" fillId="0" borderId="0" xfId="1" applyNumberFormat="1" applyFont="1"/>
    <xf numFmtId="0" fontId="2" fillId="0" borderId="0" xfId="1" applyFont="1"/>
    <xf numFmtId="3" fontId="3" fillId="0" borderId="0" xfId="1" applyNumberFormat="1" applyFont="1"/>
    <xf numFmtId="0" fontId="3" fillId="0" borderId="0" xfId="1" applyFont="1"/>
    <xf numFmtId="2" fontId="3" fillId="0" borderId="0" xfId="1" applyNumberFormat="1" applyFont="1"/>
    <xf numFmtId="4" fontId="2" fillId="0" borderId="0" xfId="1" applyNumberFormat="1" applyFont="1"/>
    <xf numFmtId="49" fontId="3" fillId="0" borderId="0" xfId="1" applyNumberFormat="1" applyFont="1" applyAlignment="1"/>
    <xf numFmtId="164" fontId="4" fillId="0" borderId="0" xfId="1" applyNumberFormat="1" applyFont="1"/>
    <xf numFmtId="0" fontId="4" fillId="0" borderId="0" xfId="1" applyFont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4" fontId="4" fillId="0" borderId="0" xfId="1" applyNumberFormat="1" applyFont="1"/>
    <xf numFmtId="0" fontId="4" fillId="0" borderId="0" xfId="2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4" fontId="3" fillId="0" borderId="0" xfId="1" applyNumberFormat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left" vertical="center" wrapText="1"/>
    </xf>
    <xf numFmtId="3" fontId="2" fillId="0" borderId="0" xfId="1" applyNumberFormat="1" applyFont="1"/>
    <xf numFmtId="49" fontId="6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4" fontId="6" fillId="0" borderId="0" xfId="1" applyNumberFormat="1" applyFont="1"/>
    <xf numFmtId="0" fontId="6" fillId="0" borderId="0" xfId="1" applyFont="1"/>
    <xf numFmtId="49" fontId="6" fillId="0" borderId="6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3" fontId="6" fillId="2" borderId="13" xfId="1" applyNumberFormat="1" applyFont="1" applyFill="1" applyBorder="1" applyAlignment="1">
      <alignment horizontal="right" vertical="center" wrapText="1"/>
    </xf>
    <xf numFmtId="3" fontId="6" fillId="2" borderId="11" xfId="1" applyNumberFormat="1" applyFont="1" applyFill="1" applyBorder="1" applyAlignment="1">
      <alignment horizontal="right"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3" fontId="6" fillId="0" borderId="0" xfId="1" applyNumberFormat="1" applyFont="1"/>
    <xf numFmtId="49" fontId="6" fillId="0" borderId="15" xfId="1" applyNumberFormat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right" vertical="center" wrapText="1"/>
    </xf>
    <xf numFmtId="3" fontId="6" fillId="0" borderId="18" xfId="1" applyNumberFormat="1" applyFont="1" applyFill="1" applyBorder="1" applyAlignment="1">
      <alignment horizontal="right" vertical="center" wrapText="1"/>
    </xf>
    <xf numFmtId="3" fontId="6" fillId="0" borderId="15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/>
    <xf numFmtId="0" fontId="6" fillId="0" borderId="0" xfId="1" applyFont="1" applyFill="1"/>
    <xf numFmtId="3" fontId="6" fillId="0" borderId="0" xfId="1" applyNumberFormat="1" applyFont="1" applyFill="1"/>
    <xf numFmtId="49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 indent="1"/>
    </xf>
    <xf numFmtId="0" fontId="2" fillId="0" borderId="22" xfId="1" applyFont="1" applyFill="1" applyBorder="1" applyAlignment="1">
      <alignment horizontal="center" vertical="center" wrapText="1"/>
    </xf>
    <xf numFmtId="3" fontId="2" fillId="0" borderId="21" xfId="1" applyNumberFormat="1" applyFont="1" applyFill="1" applyBorder="1" applyAlignment="1">
      <alignment horizontal="right" vertical="center" wrapText="1"/>
    </xf>
    <xf numFmtId="3" fontId="2" fillId="0" borderId="23" xfId="1" applyNumberFormat="1" applyFont="1" applyFill="1" applyBorder="1" applyAlignment="1">
      <alignment horizontal="right" vertical="center" wrapText="1"/>
    </xf>
    <xf numFmtId="3" fontId="2" fillId="0" borderId="20" xfId="1" applyNumberFormat="1" applyFont="1" applyFill="1" applyBorder="1" applyAlignment="1">
      <alignment horizontal="right" vertical="center" wrapText="1"/>
    </xf>
    <xf numFmtId="3" fontId="2" fillId="0" borderId="24" xfId="1" applyNumberFormat="1" applyFont="1" applyFill="1" applyBorder="1" applyAlignment="1">
      <alignment horizontal="right" vertical="center" wrapText="1"/>
    </xf>
    <xf numFmtId="3" fontId="2" fillId="0" borderId="24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/>
    <xf numFmtId="0" fontId="2" fillId="0" borderId="0" xfId="1" applyFont="1" applyFill="1"/>
    <xf numFmtId="0" fontId="7" fillId="0" borderId="0" xfId="1" applyFont="1" applyFill="1"/>
    <xf numFmtId="49" fontId="6" fillId="0" borderId="20" xfId="1" applyNumberFormat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6" fillId="0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Fill="1" applyBorder="1" applyAlignment="1">
      <alignment horizontal="right" vertical="center" wrapText="1"/>
    </xf>
    <xf numFmtId="3" fontId="6" fillId="0" borderId="20" xfId="1" applyNumberFormat="1" applyFont="1" applyFill="1" applyBorder="1" applyAlignment="1">
      <alignment horizontal="right" vertical="center" wrapText="1"/>
    </xf>
    <xf numFmtId="3" fontId="6" fillId="0" borderId="24" xfId="1" applyNumberFormat="1" applyFont="1" applyFill="1" applyBorder="1" applyAlignment="1">
      <alignment horizontal="right"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/>
    <xf numFmtId="165" fontId="2" fillId="0" borderId="24" xfId="1" applyNumberFormat="1" applyFont="1" applyFill="1" applyBorder="1" applyAlignment="1">
      <alignment horizontal="right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6" fillId="2" borderId="25" xfId="1" applyNumberFormat="1" applyFont="1" applyFill="1" applyBorder="1" applyAlignment="1">
      <alignment horizontal="right" vertical="center" wrapText="1"/>
    </xf>
    <xf numFmtId="3" fontId="6" fillId="2" borderId="26" xfId="1" applyNumberFormat="1" applyFont="1" applyFill="1" applyBorder="1" applyAlignment="1">
      <alignment horizontal="right" vertical="center" wrapText="1"/>
    </xf>
    <xf numFmtId="3" fontId="6" fillId="2" borderId="27" xfId="1" applyNumberFormat="1" applyFont="1" applyFill="1" applyBorder="1" applyAlignment="1">
      <alignment horizontal="right" vertical="center" wrapText="1"/>
    </xf>
    <xf numFmtId="165" fontId="6" fillId="2" borderId="5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left" vertical="center" wrapText="1"/>
    </xf>
    <xf numFmtId="0" fontId="6" fillId="2" borderId="29" xfId="1" applyFont="1" applyFill="1" applyBorder="1" applyAlignment="1">
      <alignment horizontal="center" vertical="center" wrapText="1"/>
    </xf>
    <xf numFmtId="3" fontId="6" fillId="2" borderId="28" xfId="1" applyNumberFormat="1" applyFont="1" applyFill="1" applyBorder="1" applyAlignment="1">
      <alignment horizontal="right" vertical="center" wrapText="1"/>
    </xf>
    <xf numFmtId="3" fontId="6" fillId="2" borderId="30" xfId="1" applyNumberFormat="1" applyFont="1" applyFill="1" applyBorder="1" applyAlignment="1">
      <alignment horizontal="right" vertical="center" wrapText="1"/>
    </xf>
    <xf numFmtId="3" fontId="6" fillId="2" borderId="31" xfId="1" applyNumberFormat="1" applyFont="1" applyFill="1" applyBorder="1" applyAlignment="1">
      <alignment horizontal="right" vertical="center" wrapText="1"/>
    </xf>
    <xf numFmtId="165" fontId="6" fillId="2" borderId="32" xfId="1" applyNumberFormat="1" applyFont="1" applyFill="1" applyBorder="1" applyAlignment="1">
      <alignment horizontal="right" vertical="center" wrapText="1"/>
    </xf>
    <xf numFmtId="3" fontId="6" fillId="2" borderId="32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 wrapText="1"/>
    </xf>
    <xf numFmtId="3" fontId="2" fillId="0" borderId="16" xfId="1" applyNumberFormat="1" applyFont="1" applyBorder="1" applyAlignment="1">
      <alignment horizontal="right" vertical="center" wrapText="1"/>
    </xf>
    <xf numFmtId="3" fontId="2" fillId="0" borderId="18" xfId="1" applyNumberFormat="1" applyFont="1" applyBorder="1" applyAlignment="1">
      <alignment horizontal="right" vertical="center" wrapText="1"/>
    </xf>
    <xf numFmtId="3" fontId="2" fillId="0" borderId="15" xfId="1" applyNumberFormat="1" applyFont="1" applyFill="1" applyBorder="1" applyAlignment="1">
      <alignment horizontal="right" vertical="center" wrapText="1"/>
    </xf>
    <xf numFmtId="3" fontId="2" fillId="0" borderId="19" xfId="1" applyNumberFormat="1" applyFont="1" applyFill="1" applyBorder="1" applyAlignment="1">
      <alignment horizontal="right" vertical="center" wrapText="1"/>
    </xf>
    <xf numFmtId="3" fontId="2" fillId="0" borderId="19" xfId="1" applyNumberFormat="1" applyFont="1" applyBorder="1" applyAlignment="1">
      <alignment horizontal="center" vertical="center" wrapText="1"/>
    </xf>
    <xf numFmtId="0" fontId="7" fillId="0" borderId="0" xfId="1" applyFont="1"/>
    <xf numFmtId="49" fontId="2" fillId="0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 wrapText="1" indent="1"/>
    </xf>
    <xf numFmtId="0" fontId="2" fillId="0" borderId="17" xfId="1" applyFont="1" applyFill="1" applyBorder="1" applyAlignment="1">
      <alignment horizontal="center" vertical="center" wrapText="1"/>
    </xf>
    <xf numFmtId="3" fontId="2" fillId="0" borderId="16" xfId="1" applyNumberFormat="1" applyFont="1" applyFill="1" applyBorder="1" applyAlignment="1">
      <alignment horizontal="right" vertical="center" wrapText="1"/>
    </xf>
    <xf numFmtId="3" fontId="2" fillId="0" borderId="18" xfId="1" applyNumberFormat="1" applyFont="1" applyFill="1" applyBorder="1" applyAlignment="1">
      <alignment horizontal="right" vertical="center" wrapText="1"/>
    </xf>
    <xf numFmtId="3" fontId="2" fillId="0" borderId="19" xfId="1" applyNumberFormat="1" applyFont="1" applyFill="1" applyBorder="1" applyAlignment="1">
      <alignment horizontal="center" vertical="center" wrapText="1"/>
    </xf>
    <xf numFmtId="49" fontId="2" fillId="0" borderId="33" xfId="1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left" vertical="center" wrapText="1"/>
    </xf>
    <xf numFmtId="0" fontId="2" fillId="0" borderId="35" xfId="1" applyFont="1" applyFill="1" applyBorder="1" applyAlignment="1">
      <alignment horizontal="center" vertical="center" wrapText="1"/>
    </xf>
    <xf numFmtId="166" fontId="2" fillId="0" borderId="34" xfId="1" applyNumberFormat="1" applyFont="1" applyFill="1" applyBorder="1" applyAlignment="1">
      <alignment horizontal="right" vertical="center" wrapText="1"/>
    </xf>
    <xf numFmtId="166" fontId="2" fillId="0" borderId="36" xfId="1" applyNumberFormat="1" applyFont="1" applyFill="1" applyBorder="1" applyAlignment="1">
      <alignment horizontal="right" vertical="center" wrapText="1"/>
    </xf>
    <xf numFmtId="2" fontId="2" fillId="0" borderId="33" xfId="1" applyNumberFormat="1" applyFont="1" applyFill="1" applyBorder="1" applyAlignment="1">
      <alignment horizontal="right" vertical="center" wrapText="1"/>
    </xf>
    <xf numFmtId="3" fontId="2" fillId="0" borderId="37" xfId="1" applyNumberFormat="1" applyFont="1" applyFill="1" applyBorder="1" applyAlignment="1">
      <alignment horizontal="right" vertical="center" wrapText="1"/>
    </xf>
    <xf numFmtId="166" fontId="2" fillId="0" borderId="37" xfId="1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right" vertical="center" wrapText="1"/>
    </xf>
    <xf numFmtId="4" fontId="6" fillId="2" borderId="13" xfId="1" applyNumberFormat="1" applyFont="1" applyFill="1" applyBorder="1" applyAlignment="1">
      <alignment horizontal="right" vertical="center" wrapText="1"/>
    </xf>
    <xf numFmtId="2" fontId="6" fillId="2" borderId="11" xfId="1" applyNumberFormat="1" applyFont="1" applyFill="1" applyBorder="1" applyAlignment="1">
      <alignment horizontal="right" vertical="center" wrapText="1"/>
    </xf>
    <xf numFmtId="4" fontId="6" fillId="2" borderId="14" xfId="1" applyNumberFormat="1" applyFont="1" applyFill="1" applyBorder="1" applyAlignment="1">
      <alignment horizontal="center" vertical="center" wrapText="1"/>
    </xf>
    <xf numFmtId="49" fontId="9" fillId="0" borderId="27" xfId="3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right" vertical="center" wrapText="1"/>
    </xf>
    <xf numFmtId="3" fontId="9" fillId="0" borderId="25" xfId="4" applyNumberFormat="1" applyFont="1" applyFill="1" applyBorder="1" applyAlignment="1">
      <alignment horizontal="right" vertical="center" wrapText="1"/>
    </xf>
    <xf numFmtId="3" fontId="9" fillId="0" borderId="27" xfId="4" applyNumberFormat="1" applyFont="1" applyFill="1" applyBorder="1" applyAlignment="1">
      <alignment horizontal="right" vertical="center" wrapText="1"/>
    </xf>
    <xf numFmtId="3" fontId="9" fillId="0" borderId="5" xfId="4" applyNumberFormat="1" applyFont="1" applyFill="1" applyBorder="1" applyAlignment="1">
      <alignment horizontal="right" vertical="center" wrapText="1"/>
    </xf>
    <xf numFmtId="3" fontId="9" fillId="0" borderId="38" xfId="4" applyNumberFormat="1" applyFont="1" applyFill="1" applyBorder="1" applyAlignment="1">
      <alignment horizontal="right" vertical="center" wrapText="1"/>
    </xf>
    <xf numFmtId="49" fontId="3" fillId="0" borderId="20" xfId="3" applyNumberFormat="1" applyFont="1" applyFill="1" applyBorder="1" applyAlignment="1">
      <alignment horizontal="center" vertical="center"/>
    </xf>
    <xf numFmtId="0" fontId="3" fillId="0" borderId="22" xfId="3" applyFont="1" applyFill="1" applyBorder="1" applyAlignment="1">
      <alignment horizontal="left" vertical="center" wrapText="1"/>
    </xf>
    <xf numFmtId="3" fontId="3" fillId="0" borderId="21" xfId="3" applyNumberFormat="1" applyFont="1" applyFill="1" applyBorder="1" applyAlignment="1">
      <alignment horizontal="right" vertical="center" wrapText="1"/>
    </xf>
    <xf numFmtId="3" fontId="3" fillId="0" borderId="20" xfId="3" applyNumberFormat="1" applyFont="1" applyFill="1" applyBorder="1" applyAlignment="1">
      <alignment horizontal="right" vertical="center" wrapText="1"/>
    </xf>
    <xf numFmtId="3" fontId="3" fillId="0" borderId="24" xfId="3" applyNumberFormat="1" applyFont="1" applyFill="1" applyBorder="1" applyAlignment="1">
      <alignment horizontal="right" vertical="center" wrapText="1"/>
    </xf>
    <xf numFmtId="3" fontId="3" fillId="0" borderId="39" xfId="3" applyNumberFormat="1" applyFont="1" applyFill="1" applyBorder="1" applyAlignment="1">
      <alignment horizontal="center" vertical="center" wrapText="1"/>
    </xf>
    <xf numFmtId="49" fontId="9" fillId="0" borderId="20" xfId="3" applyNumberFormat="1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right" vertical="center" wrapText="1"/>
    </xf>
    <xf numFmtId="3" fontId="9" fillId="0" borderId="21" xfId="4" applyNumberFormat="1" applyFont="1" applyFill="1" applyBorder="1" applyAlignment="1">
      <alignment horizontal="right" vertical="center" wrapText="1"/>
    </xf>
    <xf numFmtId="3" fontId="9" fillId="0" borderId="20" xfId="4" applyNumberFormat="1" applyFont="1" applyFill="1" applyBorder="1" applyAlignment="1">
      <alignment horizontal="right" vertical="center" wrapText="1"/>
    </xf>
    <xf numFmtId="3" fontId="9" fillId="0" borderId="24" xfId="4" applyNumberFormat="1" applyFont="1" applyFill="1" applyBorder="1" applyAlignment="1">
      <alignment horizontal="right" vertical="center" wrapText="1"/>
    </xf>
    <xf numFmtId="3" fontId="9" fillId="0" borderId="39" xfId="4" applyNumberFormat="1" applyFont="1" applyFill="1" applyBorder="1" applyAlignment="1">
      <alignment horizontal="center" vertical="center" wrapText="1"/>
    </xf>
    <xf numFmtId="49" fontId="4" fillId="0" borderId="20" xfId="3" applyNumberFormat="1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horizontal="left" vertical="center" wrapText="1"/>
    </xf>
    <xf numFmtId="3" fontId="4" fillId="0" borderId="21" xfId="4" applyNumberFormat="1" applyFont="1" applyFill="1" applyBorder="1" applyAlignment="1">
      <alignment horizontal="right" vertical="center" wrapText="1"/>
    </xf>
    <xf numFmtId="3" fontId="4" fillId="0" borderId="20" xfId="4" applyNumberFormat="1" applyFont="1" applyFill="1" applyBorder="1" applyAlignment="1">
      <alignment horizontal="right" vertical="center" wrapText="1"/>
    </xf>
    <xf numFmtId="3" fontId="4" fillId="0" borderId="24" xfId="4" applyNumberFormat="1" applyFont="1" applyFill="1" applyBorder="1" applyAlignment="1">
      <alignment horizontal="right" vertical="center" wrapText="1"/>
    </xf>
    <xf numFmtId="3" fontId="4" fillId="0" borderId="39" xfId="4" applyNumberFormat="1" applyFont="1" applyFill="1" applyBorder="1" applyAlignment="1">
      <alignment horizontal="center" vertical="center" wrapText="1"/>
    </xf>
    <xf numFmtId="49" fontId="4" fillId="0" borderId="31" xfId="3" applyNumberFormat="1" applyFont="1" applyFill="1" applyBorder="1" applyAlignment="1">
      <alignment horizontal="center" vertical="center"/>
    </xf>
    <xf numFmtId="0" fontId="4" fillId="0" borderId="29" xfId="3" applyFont="1" applyFill="1" applyBorder="1" applyAlignment="1">
      <alignment horizontal="left" vertical="center" wrapText="1"/>
    </xf>
    <xf numFmtId="3" fontId="4" fillId="0" borderId="28" xfId="4" applyNumberFormat="1" applyFont="1" applyFill="1" applyBorder="1" applyAlignment="1">
      <alignment horizontal="right" vertical="center" wrapText="1"/>
    </xf>
    <xf numFmtId="3" fontId="4" fillId="0" borderId="31" xfId="4" applyNumberFormat="1" applyFont="1" applyFill="1" applyBorder="1" applyAlignment="1">
      <alignment horizontal="right" vertical="center" wrapText="1"/>
    </xf>
    <xf numFmtId="3" fontId="4" fillId="0" borderId="32" xfId="4" applyNumberFormat="1" applyFont="1" applyFill="1" applyBorder="1" applyAlignment="1">
      <alignment horizontal="right" vertical="center" wrapText="1"/>
    </xf>
    <xf numFmtId="3" fontId="4" fillId="0" borderId="40" xfId="4" applyNumberFormat="1" applyFont="1" applyFill="1" applyBorder="1" applyAlignment="1">
      <alignment horizontal="center" vertical="center" wrapText="1"/>
    </xf>
    <xf numFmtId="49" fontId="3" fillId="2" borderId="15" xfId="3" applyNumberFormat="1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left" vertical="center" wrapText="1"/>
    </xf>
    <xf numFmtId="3" fontId="3" fillId="2" borderId="25" xfId="3" applyNumberFormat="1" applyFont="1" applyFill="1" applyBorder="1" applyAlignment="1">
      <alignment horizontal="right" vertical="center" wrapText="1"/>
    </xf>
    <xf numFmtId="3" fontId="3" fillId="2" borderId="27" xfId="3" applyNumberFormat="1" applyFont="1" applyFill="1" applyBorder="1" applyAlignment="1">
      <alignment horizontal="right" vertical="center" wrapText="1"/>
    </xf>
    <xf numFmtId="3" fontId="3" fillId="2" borderId="5" xfId="3" applyNumberFormat="1" applyFont="1" applyFill="1" applyBorder="1" applyAlignment="1">
      <alignment horizontal="right" vertical="center" wrapText="1"/>
    </xf>
    <xf numFmtId="3" fontId="3" fillId="2" borderId="38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right" vertical="center" wrapText="1"/>
    </xf>
    <xf numFmtId="3" fontId="4" fillId="0" borderId="20" xfId="3" applyNumberFormat="1" applyFont="1" applyFill="1" applyBorder="1" applyAlignment="1">
      <alignment horizontal="right" vertical="center" wrapText="1"/>
    </xf>
    <xf numFmtId="3" fontId="4" fillId="0" borderId="24" xfId="3" applyNumberFormat="1" applyFont="1" applyFill="1" applyBorder="1" applyAlignment="1">
      <alignment horizontal="right" vertical="center" wrapText="1"/>
    </xf>
    <xf numFmtId="3" fontId="4" fillId="0" borderId="39" xfId="3" applyNumberFormat="1" applyFont="1" applyFill="1" applyBorder="1" applyAlignment="1">
      <alignment horizontal="center" vertical="center" wrapText="1"/>
    </xf>
    <xf numFmtId="3" fontId="4" fillId="0" borderId="28" xfId="3" applyNumberFormat="1" applyFont="1" applyFill="1" applyBorder="1" applyAlignment="1">
      <alignment horizontal="right" vertical="center" wrapText="1"/>
    </xf>
    <xf numFmtId="3" fontId="4" fillId="0" borderId="31" xfId="3" applyNumberFormat="1" applyFont="1" applyFill="1" applyBorder="1" applyAlignment="1">
      <alignment horizontal="right" vertical="center" wrapText="1"/>
    </xf>
    <xf numFmtId="3" fontId="4" fillId="0" borderId="32" xfId="3" applyNumberFormat="1" applyFont="1" applyFill="1" applyBorder="1" applyAlignment="1">
      <alignment horizontal="right" vertical="center" wrapText="1"/>
    </xf>
    <xf numFmtId="3" fontId="4" fillId="0" borderId="40" xfId="3" applyNumberFormat="1" applyFont="1" applyFill="1" applyBorder="1" applyAlignment="1">
      <alignment horizontal="center" vertical="center" wrapText="1"/>
    </xf>
    <xf numFmtId="166" fontId="2" fillId="0" borderId="0" xfId="1" applyNumberFormat="1" applyFont="1"/>
    <xf numFmtId="49" fontId="4" fillId="0" borderId="0" xfId="1" applyNumberFormat="1" applyFont="1"/>
    <xf numFmtId="0" fontId="3" fillId="0" borderId="0" xfId="5" applyFont="1" applyBorder="1"/>
    <xf numFmtId="168" fontId="3" fillId="0" borderId="0" xfId="5" applyNumberFormat="1" applyFont="1"/>
    <xf numFmtId="3" fontId="3" fillId="0" borderId="0" xfId="5" applyNumberFormat="1" applyFont="1"/>
    <xf numFmtId="4" fontId="3" fillId="0" borderId="0" xfId="5" applyNumberFormat="1" applyFont="1"/>
    <xf numFmtId="0" fontId="3" fillId="0" borderId="0" xfId="5" applyFont="1"/>
    <xf numFmtId="0" fontId="8" fillId="0" borderId="0" xfId="1" applyFont="1"/>
    <xf numFmtId="166" fontId="4" fillId="0" borderId="0" xfId="1" applyNumberFormat="1" applyFont="1"/>
    <xf numFmtId="0" fontId="3" fillId="0" borderId="0" xfId="1" applyFont="1" applyAlignment="1">
      <alignment vertical="center" wrapText="1"/>
    </xf>
  </cellXfs>
  <cellStyles count="6">
    <cellStyle name="Гиперссылка 2" xfId="2"/>
    <cellStyle name="Обычный" xfId="0" builtinId="0"/>
    <cellStyle name="Обычный 2" xfId="1"/>
    <cellStyle name="Обычный 2 4" xfId="3"/>
    <cellStyle name="Обычный 3 2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Garanina\&#1053;&#1086;&#1074;&#1072;&#1103;%20&#1087;&#1072;&#1087;&#1082;&#1072;%20(2)\&#1043;&#1054;&#1044;&#1054;&#1042;&#1067;&#1045;%20&#1048;&#1057;&#1055;&#1054;&#1051;&#1053;&#1045;&#1053;&#1048;&#1071;%20&#1058;&#1040;&#1056;&#1048;&#1060;&#1053;&#1067;&#1061;%20&#1057;&#1052;&#1045;&#1058;\&#1057;&#1051;&#1059;&#1064;&#1040;&#1053;&#1048;&#1071;%20&#1058;&#1045;&#1055;&#1051;&#1054;\&#1057;&#1083;&#1091;&#1096;&#1072;&#1085;&#1080;&#1103;%20&#1058;&#1069;%20&#1079;&#1072;%202020%20&#1075;&#1086;&#1076;\02_18_21&#1075;_&#1056;&#1072;&#1089;&#1095;&#1077;&#1090;&#1099;%20&#1082;%20&#1089;&#1083;&#1072;&#1081;&#1076;&#1072;&#108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ma_s\asima%20s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&#1094;&#1072;&#1090;&#1101;&#1082;\2007&#1075;%20&#1074;%20&#1040;&#1060;&#1053;\2271.2%20Consolidated%20IFRS%20BS%20&amp;%20disclosures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AppData/Local/Temp/Rar$DI39.024/Worksheet%20in%20(C)%202271.2%20Consolidated%20IFRS%20BS%20&amp;%20disclosures%202006%20COPY%20FINAL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ocuments/&#1045;&#1060;&#1050;/&#1054;&#1090;&#1095;&#1077;&#1090;/2008/&#1072;&#1091;&#1076;&#1080;&#1090;/DOCUME~1/EYeguy/LOCALS~1/Temp/PBC-Final%20Kmod8-December-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%20-%209%20months%202010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Documents%20and%20Settings\Roza.ROZA_K\My%20Documents\&#1072;&#1091;&#1076;&#1080;&#1090;\&#1044;&#1072;&#1085;&#1085;&#1099;&#1077;%20&#1086;&#1090;%20&#1044;&#1077;&#1083;&#1086;&#1081;&#1090;_2008\2271%20Consolidated%20FS%20in%20excel%20_%20CAPEC%20Group%20IFRS%202008_040809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.1%20Loan%20loss%20summary%20spreadsheet_Final%202003%20LAST%20YR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09/&#1044;&#1072;&#1085;&#1085;&#1099;&#1077;%20&#1086;&#1090;%20&#1044;&#1077;&#1083;&#1086;&#1081;&#1090;%20%202009/Worksheet%20in%202271%20Consolidated%20FS%20in%20excel%20_%20CAPEC%20Group%20IFRS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76;&#1083;&#1103;%20&#1087;&#1091;&#1073;&#1083;&#1080;&#1082;&#1072;&#1094;&#1080;&#108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0%20Operating%20Expenses%202004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60%20Payroll%20test%20@%20IFRS%20Audit%202008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ma_s\asima%20s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ory\arcbuh\&#1069;&#1082;&#1086;&#1085;&#1086;&#1084;&#1080;&#1089;&#1090;\&#1086;&#1089;&#1085;&#1086;&#1074;&#1085;&#1099;&#1077;%20&#1076;&#1086;&#1082;&#1091;&#1084;&#1077;&#1085;&#1090;&#1099;\&#1089;&#1086;&#1087;&#1088;&#1086;&#1074;&#1086;&#1078;&#1076;&#1077;&#1085;&#1080;&#1077;\&#1040;&#1060;&#1053;\2011\&#1056;&#1072;&#1089;&#1095;&#1077;&#1090;%20&#1089;&#1086;&#1087;&#1088;&#1086;&#1074;&#1086;&#1078;&#1076;&#1077;&#1085;&#1080;&#1103;%20&#1040;&#1060;&#1053;%20&#1085;&#1072;%202011&#1075;.%2020.05.1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Operations\Services%20&amp;%20Transportation\Eurest%20Raytheon\Finance\Accounts\PAYROLL\History%20ERRS%2002\November__2002\Re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Operations\Services%20&amp;%20Transportation\Eurest%20Raytheon\Finance\Finance\Business%20Analyst\Scala%20Journals\Accrual%20for%20tea&amp;coffee%20invo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_прил_4_полуг"/>
      <sheetName val="утв.тар_2021-2025_граф"/>
      <sheetName val="утв.тар_2021-2025"/>
      <sheetName val="ИП_прил_5_год"/>
      <sheetName val="ТС_ТЭ_2020"/>
      <sheetName val="объемы"/>
      <sheetName val="утв.тар_2016-2020"/>
      <sheetName val="ФЭП"/>
      <sheetName val="ТС_ЭЭ_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I25">
            <v>-873511.08876375807</v>
          </cell>
        </row>
      </sheetData>
      <sheetData sheetId="8">
        <row r="9">
          <cell r="F9">
            <v>0</v>
          </cell>
          <cell r="N9">
            <v>0</v>
          </cell>
        </row>
        <row r="10">
          <cell r="F10">
            <v>777.65133917081266</v>
          </cell>
          <cell r="N10">
            <v>748.94931930348264</v>
          </cell>
        </row>
        <row r="12">
          <cell r="F12">
            <v>113159.76285240463</v>
          </cell>
          <cell r="N12">
            <v>111120.36485091208</v>
          </cell>
        </row>
        <row r="13">
          <cell r="F13">
            <v>9675.1597238805953</v>
          </cell>
          <cell r="N13">
            <v>9487.4291584245439</v>
          </cell>
        </row>
        <row r="14">
          <cell r="F14">
            <v>2036.8757313432834</v>
          </cell>
          <cell r="N14">
            <v>2145.6972520563845</v>
          </cell>
        </row>
        <row r="15">
          <cell r="F15">
            <v>1848</v>
          </cell>
          <cell r="N15">
            <v>1848</v>
          </cell>
        </row>
        <row r="17">
          <cell r="F17">
            <v>33.042000000000002</v>
          </cell>
          <cell r="N17">
            <v>36.777000000000001</v>
          </cell>
        </row>
        <row r="19">
          <cell r="F19">
            <v>486.53345673602666</v>
          </cell>
          <cell r="N19">
            <v>479.27428601990056</v>
          </cell>
        </row>
        <row r="20">
          <cell r="F20">
            <v>461.19246349917069</v>
          </cell>
          <cell r="N20">
            <v>461.50857784411278</v>
          </cell>
        </row>
        <row r="21">
          <cell r="F21">
            <v>78.258901227197356</v>
          </cell>
          <cell r="N21">
            <v>79.4228456384743</v>
          </cell>
        </row>
        <row r="22">
          <cell r="F22">
            <v>1004.547511229685</v>
          </cell>
          <cell r="N22">
            <v>1076.2610100497511</v>
          </cell>
        </row>
        <row r="23">
          <cell r="F23">
            <v>10.434941956882255</v>
          </cell>
          <cell r="N23">
            <v>110.1893812106136</v>
          </cell>
        </row>
        <row r="24">
          <cell r="F24">
            <v>32186.378004968006</v>
          </cell>
          <cell r="N24">
            <v>32203.459266064903</v>
          </cell>
        </row>
        <row r="25">
          <cell r="F25">
            <v>1820.3166120398012</v>
          </cell>
          <cell r="N25">
            <v>2033.634762039801</v>
          </cell>
        </row>
        <row r="26">
          <cell r="F26">
            <v>2158.1772239966831</v>
          </cell>
          <cell r="N26">
            <v>2068.8433232006628</v>
          </cell>
        </row>
        <row r="27">
          <cell r="F27">
            <v>520.53869091210606</v>
          </cell>
          <cell r="N27">
            <v>520.53869091210606</v>
          </cell>
        </row>
        <row r="34">
          <cell r="F34">
            <v>30770.070422535209</v>
          </cell>
          <cell r="N34">
            <v>29860.358021830983</v>
          </cell>
        </row>
        <row r="35">
          <cell r="F35">
            <v>2630.8410211267606</v>
          </cell>
          <cell r="N35">
            <v>2532.2131669014084</v>
          </cell>
        </row>
        <row r="36">
          <cell r="F36">
            <v>553.86126760563377</v>
          </cell>
          <cell r="N36">
            <v>540.77965246478868</v>
          </cell>
        </row>
        <row r="37">
          <cell r="F37">
            <v>7370</v>
          </cell>
          <cell r="N37">
            <v>7370</v>
          </cell>
        </row>
        <row r="38">
          <cell r="F38">
            <v>247.85131514084497</v>
          </cell>
          <cell r="N38">
            <v>277.29940140845071</v>
          </cell>
        </row>
        <row r="39">
          <cell r="F39">
            <v>35.480960915492957</v>
          </cell>
          <cell r="N39">
            <v>48.439323591549289</v>
          </cell>
        </row>
        <row r="40">
          <cell r="F40">
            <v>1636.0888542253524</v>
          </cell>
          <cell r="N40">
            <v>1628.7658626760567</v>
          </cell>
        </row>
        <row r="41">
          <cell r="N41">
            <v>0</v>
          </cell>
        </row>
        <row r="42">
          <cell r="F42">
            <v>3812.5910841549298</v>
          </cell>
          <cell r="N42">
            <v>4661.1116028168999</v>
          </cell>
        </row>
        <row r="44">
          <cell r="F44">
            <v>313.62521197183099</v>
          </cell>
          <cell r="N44">
            <v>311.89750774647888</v>
          </cell>
        </row>
        <row r="45">
          <cell r="F45">
            <v>441.04923946795782</v>
          </cell>
          <cell r="N45">
            <v>554.64037077464786</v>
          </cell>
        </row>
        <row r="46">
          <cell r="F46">
            <v>12.111043309859157</v>
          </cell>
          <cell r="N46">
            <v>13.752942253521127</v>
          </cell>
        </row>
        <row r="47">
          <cell r="F47">
            <v>4.1632394366197181</v>
          </cell>
          <cell r="N47">
            <v>4.1632394366197181</v>
          </cell>
        </row>
        <row r="48">
          <cell r="F48">
            <v>56.646542957746469</v>
          </cell>
          <cell r="N48">
            <v>56.684666197183084</v>
          </cell>
        </row>
        <row r="49">
          <cell r="F49">
            <v>0</v>
          </cell>
          <cell r="N49">
            <v>0</v>
          </cell>
        </row>
        <row r="50">
          <cell r="F50">
            <v>326.83508133802809</v>
          </cell>
          <cell r="N50">
            <v>319.84503908450699</v>
          </cell>
        </row>
        <row r="51">
          <cell r="F51">
            <v>152.11267605633802</v>
          </cell>
          <cell r="N51">
            <v>152.11267605633802</v>
          </cell>
        </row>
        <row r="52">
          <cell r="F52">
            <v>164.53313556338026</v>
          </cell>
          <cell r="N52">
            <v>158.5840028169014</v>
          </cell>
        </row>
        <row r="53">
          <cell r="F53">
            <v>2305.2130272698687</v>
          </cell>
          <cell r="N53">
            <v>2435.1482767605626</v>
          </cell>
        </row>
        <row r="54">
          <cell r="F54">
            <v>177.51185176056339</v>
          </cell>
          <cell r="N54">
            <v>213.55197887323942</v>
          </cell>
        </row>
        <row r="61">
          <cell r="F61">
            <v>3500</v>
          </cell>
        </row>
        <row r="63">
          <cell r="F63">
            <v>10569247.4482</v>
          </cell>
          <cell r="N63">
            <v>10945075.5429323</v>
          </cell>
        </row>
        <row r="65">
          <cell r="F65">
            <v>7673037.6220000014</v>
          </cell>
          <cell r="N65">
            <v>7945880.4260329995</v>
          </cell>
        </row>
        <row r="67">
          <cell r="N67">
            <v>-319404.56976067025</v>
          </cell>
        </row>
        <row r="71">
          <cell r="F71">
            <v>6320.9800000000005</v>
          </cell>
          <cell r="N71">
            <v>6545.2678968</v>
          </cell>
        </row>
        <row r="77">
          <cell r="F77">
            <v>103</v>
          </cell>
          <cell r="N77">
            <v>103</v>
          </cell>
        </row>
        <row r="78">
          <cell r="F78">
            <v>15</v>
          </cell>
          <cell r="N78">
            <v>15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Граф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исп_см_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>
        <row r="10">
          <cell r="C10">
            <v>500.01100000000002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</sheetNames>
    <sheetDataSet>
      <sheetData sheetId="0">
        <row r="10">
          <cell r="D10">
            <v>3045403</v>
          </cell>
        </row>
      </sheetData>
      <sheetData sheetId="1"/>
      <sheetData sheetId="2" refreshError="1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19">
          <cell r="B19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 refreshError="1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 refreshError="1"/>
      <sheetData sheetId="18" refreshError="1"/>
      <sheetData sheetId="19">
        <row r="5">
          <cell r="B5">
            <v>134251</v>
          </cell>
        </row>
      </sheetData>
      <sheetData sheetId="20"/>
      <sheetData sheetId="21" refreshError="1"/>
      <sheetData sheetId="22"/>
      <sheetData sheetId="23" refreshError="1"/>
      <sheetData sheetId="24" refreshError="1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 refreshError="1"/>
      <sheetData sheetId="30" refreshError="1"/>
      <sheetData sheetId="31">
        <row r="3">
          <cell r="A3" t="str">
            <v>{a}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"/>
      <sheetName val="Disclosure"/>
      <sheetName val="PPE Mvnt"/>
      <sheetName val="Shedevr Mvnt"/>
      <sheetName val="Branches"/>
      <sheetName val="FA from 3rd paries TOD"/>
      <sheetName val="CIP from 3rd parties TOD"/>
      <sheetName val="Depreciation Test"/>
      <sheetName val="Threshold Table"/>
      <sheetName val="PBC"/>
      <sheetName val="Reconciliation _Shedevr"/>
      <sheetName val="ГАЗ"/>
      <sheetName val="расчет корректировок"/>
      <sheetName val="XREF"/>
      <sheetName val="Tickmarks"/>
      <sheetName val="pbc_amortizatio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72">
          <cell r="B72">
            <v>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  <sheetName val="Унифиц перечень наименований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XREF"/>
      <sheetName val="Tickmarks"/>
    </sheetNames>
    <sheetDataSet>
      <sheetData sheetId="0"/>
      <sheetData sheetId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 (updated)"/>
      <sheetName val="IS старая форма"/>
      <sheetName val="Equity"/>
      <sheetName val="СFS"/>
      <sheetName val="Cash Flows 2009"/>
      <sheetName val="6"/>
      <sheetName val="8"/>
      <sheetName val="7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.2"/>
      <sheetName val="30"/>
      <sheetName val="33"/>
      <sheetName val="34"/>
      <sheetName val="36"/>
      <sheetName val="37"/>
      <sheetName val="38"/>
      <sheetName val="39"/>
      <sheetName val="41"/>
      <sheetName val="42"/>
      <sheetName val="43"/>
      <sheetName val="44"/>
      <sheetName val="46"/>
      <sheetName val="SEgm"/>
      <sheetName val="DO"/>
      <sheetName val="FI"/>
      <sheetName val="RPT"/>
      <sheetName val="RP"/>
      <sheetName val="Tickmarks"/>
    </sheetNames>
    <sheetDataSet>
      <sheetData sheetId="0">
        <row r="32">
          <cell r="F32">
            <v>227240</v>
          </cell>
        </row>
      </sheetData>
      <sheetData sheetId="1"/>
      <sheetData sheetId="2" refreshError="1"/>
      <sheetData sheetId="3">
        <row r="34">
          <cell r="H34">
            <v>38219</v>
          </cell>
        </row>
      </sheetData>
      <sheetData sheetId="4" refreshError="1"/>
      <sheetData sheetId="5" refreshError="1"/>
      <sheetData sheetId="6">
        <row r="120">
          <cell r="M120">
            <v>52361618</v>
          </cell>
        </row>
      </sheetData>
      <sheetData sheetId="7">
        <row r="57">
          <cell r="H57">
            <v>10185.835000000001</v>
          </cell>
        </row>
      </sheetData>
      <sheetData sheetId="8" refreshError="1"/>
      <sheetData sheetId="9">
        <row r="16">
          <cell r="G16">
            <v>-172894</v>
          </cell>
        </row>
      </sheetData>
      <sheetData sheetId="10">
        <row r="7">
          <cell r="M7">
            <v>143873</v>
          </cell>
        </row>
      </sheetData>
      <sheetData sheetId="11">
        <row r="23">
          <cell r="E23">
            <v>9952</v>
          </cell>
        </row>
      </sheetData>
      <sheetData sheetId="12">
        <row r="13">
          <cell r="I13">
            <v>5535024</v>
          </cell>
        </row>
      </sheetData>
      <sheetData sheetId="13">
        <row r="6">
          <cell r="I6">
            <v>4459871</v>
          </cell>
        </row>
      </sheetData>
      <sheetData sheetId="14">
        <row r="12">
          <cell r="E12">
            <v>9346</v>
          </cell>
        </row>
      </sheetData>
      <sheetData sheetId="15">
        <row r="22">
          <cell r="E22">
            <v>50116</v>
          </cell>
        </row>
      </sheetData>
      <sheetData sheetId="16">
        <row r="13">
          <cell r="G13">
            <v>1041029</v>
          </cell>
        </row>
      </sheetData>
      <sheetData sheetId="17">
        <row r="12">
          <cell r="E12">
            <v>8022746</v>
          </cell>
        </row>
      </sheetData>
      <sheetData sheetId="18">
        <row r="12">
          <cell r="C12">
            <v>171892</v>
          </cell>
        </row>
      </sheetData>
      <sheetData sheetId="19" refreshError="1"/>
      <sheetData sheetId="20">
        <row r="10">
          <cell r="E10">
            <v>18010596</v>
          </cell>
        </row>
      </sheetData>
      <sheetData sheetId="21">
        <row r="19">
          <cell r="I19">
            <v>537628</v>
          </cell>
        </row>
      </sheetData>
      <sheetData sheetId="22">
        <row r="50">
          <cell r="E50">
            <v>-5965749</v>
          </cell>
        </row>
      </sheetData>
      <sheetData sheetId="23">
        <row r="15">
          <cell r="C15">
            <v>24739386</v>
          </cell>
        </row>
      </sheetData>
      <sheetData sheetId="24">
        <row r="8">
          <cell r="C8">
            <v>1818128</v>
          </cell>
        </row>
      </sheetData>
      <sheetData sheetId="25">
        <row r="24">
          <cell r="C24">
            <v>11080</v>
          </cell>
        </row>
      </sheetData>
      <sheetData sheetId="26">
        <row r="6">
          <cell r="C6">
            <v>5773</v>
          </cell>
        </row>
      </sheetData>
      <sheetData sheetId="27">
        <row r="11">
          <cell r="L11">
            <v>109119</v>
          </cell>
        </row>
      </sheetData>
      <sheetData sheetId="28">
        <row r="12">
          <cell r="I12">
            <v>4500555</v>
          </cell>
        </row>
      </sheetData>
      <sheetData sheetId="29">
        <row r="16">
          <cell r="E16">
            <v>13443</v>
          </cell>
        </row>
      </sheetData>
      <sheetData sheetId="30">
        <row r="26">
          <cell r="D26">
            <v>511427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4 (2)"/>
      <sheetName val="ф.3 (2) "/>
      <sheetName val="ф.2 (2)"/>
      <sheetName val="ф.1 (2)"/>
      <sheetName val="ТС ТЭ 2020"/>
      <sheetName val="Информация"/>
      <sheetName val="цел.показатели"/>
      <sheetName val="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FS disclosure"/>
      <sheetName val="Sheet1"/>
      <sheetName val="G&amp;A"/>
      <sheetName val="Consulting"/>
      <sheetName val="Усл. ИВЦ"/>
      <sheetName val="Law services"/>
      <sheetName val="Communication"/>
      <sheetName val="Computer"/>
      <sheetName val="Insurance"/>
      <sheetName val="Other prod."/>
      <sheetName val="Other nonprod."/>
      <sheetName val="Sheet5"/>
      <sheetName val="VAT write off"/>
      <sheetName val="Other nonprod. NET"/>
      <sheetName val="Others"/>
      <sheetName val="Social sphere"/>
      <sheetName val="Social sphere test"/>
      <sheetName val="Sheet2"/>
      <sheetName val="Sheet3"/>
      <sheetName val="PBC 821"/>
      <sheetName val="PBC"/>
      <sheetName val="PBC per branches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>
        <row r="47">
          <cell r="D47">
            <v>-19432.332699999999</v>
          </cell>
        </row>
      </sheetData>
      <sheetData sheetId="12" refreshError="1"/>
      <sheetData sheetId="13"/>
      <sheetData sheetId="14" refreshError="1"/>
      <sheetData sheetId="15" refreshError="1"/>
      <sheetData sheetId="16">
        <row r="11">
          <cell r="T11">
            <v>14341.619000000001</v>
          </cell>
        </row>
      </sheetData>
      <sheetData sheetId="17"/>
      <sheetData sheetId="18" refreshError="1"/>
      <sheetData sheetId="19" refreshError="1"/>
      <sheetData sheetId="20"/>
      <sheetData sheetId="21"/>
      <sheetData sheetId="22" refreshError="1"/>
      <sheetData sheetId="23">
        <row r="4">
          <cell r="A4">
            <v>2044430</v>
          </cell>
        </row>
        <row r="14">
          <cell r="A14">
            <v>-19432.332699999999</v>
          </cell>
          <cell r="B14">
            <v>-19432.332699999999</v>
          </cell>
          <cell r="D14" t="str">
            <v>Allowance for doubtful accounts - trade receivables</v>
          </cell>
          <cell r="E14" t="str">
            <v>!</v>
          </cell>
        </row>
      </sheetData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payroll accrued"/>
      <sheetName val="payroll &amp; tax test"/>
      <sheetName val="Expected vs Actual"/>
      <sheetName val="Key personal"/>
      <sheetName val="PBC Fs-6"/>
      <sheetName val="PBC Fs-6 bwn 002 "/>
      <sheetName val="Lavrinenko "/>
      <sheetName val="Summary"/>
      <sheetName val="Kadyrbekova"/>
      <sheetName val="Kaskatayeva"/>
      <sheetName val="Threshold Calc"/>
      <sheetName val="PBC Lavrinenko"/>
      <sheetName val="PBC Kadyrbekova"/>
      <sheetName val="PBC Kaskatayeva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тоимости"/>
      <sheetName val="План-график"/>
      <sheetName val="Лист1"/>
    </sheetNames>
    <sheetDataSet>
      <sheetData sheetId="0" refreshError="1"/>
      <sheetData sheetId="1" refreshError="1"/>
      <sheetData sheetId="2">
        <row r="2">
          <cell r="C2">
            <v>1.1200000000000001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2239.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99"/>
  <sheetViews>
    <sheetView tabSelected="1" topLeftCell="A5" zoomScaleNormal="100" workbookViewId="0">
      <selection activeCell="B9" sqref="B9"/>
    </sheetView>
  </sheetViews>
  <sheetFormatPr defaultRowHeight="15" outlineLevelRow="1" outlineLevelCol="1" x14ac:dyDescent="0.25"/>
  <cols>
    <col min="1" max="1" width="6.140625" style="1" bestFit="1" customWidth="1"/>
    <col min="2" max="2" width="35.28515625" style="2" customWidth="1"/>
    <col min="3" max="3" width="6.7109375" style="2" bestFit="1" customWidth="1"/>
    <col min="4" max="4" width="13.28515625" style="2" customWidth="1"/>
    <col min="5" max="5" width="13.85546875" style="2" customWidth="1"/>
    <col min="6" max="6" width="8" style="2" hidden="1" customWidth="1" outlineLevel="1"/>
    <col min="7" max="7" width="9.42578125" style="2" customWidth="1" collapsed="1"/>
    <col min="8" max="8" width="22.140625" style="2" customWidth="1"/>
    <col min="9" max="9" width="9.140625" style="6" customWidth="1"/>
    <col min="10" max="17" width="9.140625" style="2"/>
    <col min="18" max="23" width="9.140625" style="99"/>
    <col min="24" max="16384" width="9.140625" style="2"/>
  </cols>
  <sheetData>
    <row r="1" spans="1:10" hidden="1" outlineLevel="1" x14ac:dyDescent="0.25">
      <c r="D1" s="3">
        <f>D23+D43+D44+D45</f>
        <v>158826.57101889609</v>
      </c>
      <c r="E1" s="3">
        <f>E23+E43+E44+E45</f>
        <v>155686.84210259019</v>
      </c>
      <c r="F1" s="4"/>
      <c r="G1" s="5">
        <f>IFERROR(E1/D1*100-100,"")</f>
        <v>-1.9768284967458953</v>
      </c>
    </row>
    <row r="2" spans="1:10" hidden="1" outlineLevel="1" x14ac:dyDescent="0.25">
      <c r="D2" s="3">
        <f>D19+D40-D1</f>
        <v>58440.884409305203</v>
      </c>
      <c r="E2" s="3">
        <f>E19+E40-E1</f>
        <v>59872.855352776765</v>
      </c>
      <c r="F2" s="4"/>
      <c r="G2" s="5">
        <f>IFERROR(E2/D2*100-100,"")</f>
        <v>2.4502896524330424</v>
      </c>
    </row>
    <row r="3" spans="1:10" hidden="1" outlineLevel="1" x14ac:dyDescent="0.25">
      <c r="D3" s="3">
        <f>D1+D2</f>
        <v>217267.4554282013</v>
      </c>
      <c r="E3" s="3">
        <f>E1+E2</f>
        <v>215559.69745536696</v>
      </c>
      <c r="F3" s="4"/>
      <c r="G3" s="5">
        <f>IFERROR(E3/D3*100-100,"")</f>
        <v>-0.78601646503780387</v>
      </c>
    </row>
    <row r="4" spans="1:10" hidden="1" outlineLevel="1" x14ac:dyDescent="0.25"/>
    <row r="5" spans="1:10" s="10" customFormat="1" ht="12.75" collapsed="1" x14ac:dyDescent="0.2">
      <c r="A5" s="7"/>
      <c r="B5" s="7"/>
      <c r="C5" s="7"/>
      <c r="D5" s="8"/>
      <c r="E5" s="9" t="s">
        <v>0</v>
      </c>
      <c r="G5" s="11"/>
      <c r="H5" s="11"/>
      <c r="I5" s="12"/>
      <c r="J5" s="11"/>
    </row>
    <row r="6" spans="1:10" s="10" customFormat="1" ht="12.75" x14ac:dyDescent="0.2">
      <c r="D6" s="11"/>
      <c r="E6" s="13" t="s">
        <v>1</v>
      </c>
      <c r="G6" s="11"/>
      <c r="H6" s="11"/>
      <c r="I6" s="12"/>
      <c r="J6" s="11"/>
    </row>
    <row r="7" spans="1:10" s="10" customFormat="1" ht="12.75" x14ac:dyDescent="0.2">
      <c r="D7" s="11"/>
      <c r="E7" s="9" t="s">
        <v>2</v>
      </c>
      <c r="G7" s="11"/>
      <c r="H7" s="11"/>
      <c r="I7" s="12"/>
      <c r="J7" s="11"/>
    </row>
    <row r="8" spans="1:10" s="4" customFormat="1" ht="12.75" x14ac:dyDescent="0.2">
      <c r="A8" s="3"/>
      <c r="B8" s="3"/>
      <c r="C8" s="3"/>
      <c r="E8" s="14"/>
      <c r="I8" s="15"/>
    </row>
    <row r="9" spans="1:10" s="4" customFormat="1" ht="34.5" customHeight="1" x14ac:dyDescent="0.2">
      <c r="B9" s="171" t="s">
        <v>3</v>
      </c>
      <c r="C9" s="16"/>
      <c r="D9" s="16"/>
      <c r="E9" s="16"/>
      <c r="I9" s="15"/>
    </row>
    <row r="10" spans="1:10" s="4" customFormat="1" ht="12.75" outlineLevel="1" x14ac:dyDescent="0.2">
      <c r="A10" s="3"/>
      <c r="B10" s="3"/>
      <c r="C10" s="3"/>
      <c r="E10" s="14"/>
      <c r="I10" s="15"/>
    </row>
    <row r="11" spans="1:10" s="4" customFormat="1" ht="12.75" outlineLevel="1" x14ac:dyDescent="0.2">
      <c r="B11" s="17" t="s">
        <v>4</v>
      </c>
      <c r="C11" s="3"/>
      <c r="E11" s="14"/>
      <c r="I11" s="15"/>
    </row>
    <row r="12" spans="1:10" s="4" customFormat="1" ht="12.75" outlineLevel="1" x14ac:dyDescent="0.2">
      <c r="B12" s="17" t="s">
        <v>5</v>
      </c>
      <c r="C12" s="3"/>
      <c r="E12" s="14"/>
      <c r="I12" s="15"/>
    </row>
    <row r="13" spans="1:10" s="4" customFormat="1" ht="12.75" outlineLevel="1" x14ac:dyDescent="0.2">
      <c r="B13" s="17" t="s">
        <v>6</v>
      </c>
      <c r="C13" s="3"/>
      <c r="I13" s="15"/>
    </row>
    <row r="14" spans="1:10" s="4" customFormat="1" ht="26.25" customHeight="1" outlineLevel="1" x14ac:dyDescent="0.2">
      <c r="B14" s="18" t="s">
        <v>7</v>
      </c>
      <c r="C14" s="18"/>
      <c r="D14" s="18"/>
      <c r="I14" s="15"/>
    </row>
    <row r="15" spans="1:10" s="4" customFormat="1" ht="26.25" customHeight="1" outlineLevel="1" x14ac:dyDescent="0.2">
      <c r="B15" s="18" t="s">
        <v>8</v>
      </c>
      <c r="C15" s="18"/>
      <c r="D15" s="18"/>
      <c r="I15" s="15"/>
    </row>
    <row r="16" spans="1:10" ht="12" customHeight="1" thickBot="1" x14ac:dyDescent="0.3">
      <c r="F16" s="19"/>
      <c r="G16" s="19"/>
    </row>
    <row r="17" spans="1:23" s="28" customFormat="1" ht="54.75" customHeight="1" thickBot="1" x14ac:dyDescent="0.25">
      <c r="A17" s="20" t="s">
        <v>9</v>
      </c>
      <c r="B17" s="21" t="s">
        <v>10</v>
      </c>
      <c r="C17" s="21" t="s">
        <v>11</v>
      </c>
      <c r="D17" s="22" t="s">
        <v>12</v>
      </c>
      <c r="E17" s="23" t="s">
        <v>13</v>
      </c>
      <c r="F17" s="24" t="s">
        <v>14</v>
      </c>
      <c r="G17" s="25"/>
      <c r="H17" s="26" t="s">
        <v>15</v>
      </c>
      <c r="I17" s="27"/>
    </row>
    <row r="18" spans="1:23" s="28" customFormat="1" ht="12.75" thickBot="1" x14ac:dyDescent="0.25">
      <c r="A18" s="29"/>
      <c r="B18" s="30"/>
      <c r="C18" s="30"/>
      <c r="D18" s="31">
        <v>1</v>
      </c>
      <c r="E18" s="23">
        <v>2</v>
      </c>
      <c r="F18" s="23" t="s">
        <v>16</v>
      </c>
      <c r="G18" s="32">
        <v>3</v>
      </c>
      <c r="H18" s="33">
        <v>4</v>
      </c>
      <c r="I18" s="27"/>
    </row>
    <row r="19" spans="1:23" s="28" customFormat="1" ht="24.75" thickBot="1" x14ac:dyDescent="0.25">
      <c r="A19" s="34">
        <v>1</v>
      </c>
      <c r="B19" s="35" t="s">
        <v>17</v>
      </c>
      <c r="C19" s="36" t="s">
        <v>18</v>
      </c>
      <c r="D19" s="37">
        <f>D20+D23+D27+D28+D30</f>
        <v>166256.8694533649</v>
      </c>
      <c r="E19" s="38">
        <f>E20+E23+E27+E28+E30</f>
        <v>164420.34972367683</v>
      </c>
      <c r="F19" s="39">
        <f>IFERROR(E19-D19,"")</f>
        <v>-1836.5197296880651</v>
      </c>
      <c r="G19" s="40">
        <f>IFERROR(E19/D19*100-100,"")</f>
        <v>-1.104627878370593</v>
      </c>
      <c r="H19" s="41" t="s">
        <v>19</v>
      </c>
      <c r="I19" s="27"/>
      <c r="J19" s="42"/>
      <c r="K19" s="42"/>
    </row>
    <row r="20" spans="1:23" s="52" customFormat="1" ht="24" x14ac:dyDescent="0.2">
      <c r="A20" s="43" t="s">
        <v>20</v>
      </c>
      <c r="B20" s="44" t="s">
        <v>21</v>
      </c>
      <c r="C20" s="45" t="s">
        <v>18</v>
      </c>
      <c r="D20" s="46">
        <f>D21+D22</f>
        <v>777.65133917081266</v>
      </c>
      <c r="E20" s="47">
        <f>E21+E22</f>
        <v>748.94931930348264</v>
      </c>
      <c r="F20" s="48">
        <f t="shared" ref="F20:F74" si="0">IFERROR(E20-D20,"")</f>
        <v>-28.702019867330023</v>
      </c>
      <c r="G20" s="49">
        <f t="shared" ref="G20:G74" si="1">IFERROR(E20/D20*100-100,"")</f>
        <v>-3.6908596978607591</v>
      </c>
      <c r="H20" s="50" t="s">
        <v>19</v>
      </c>
      <c r="I20" s="51"/>
      <c r="K20" s="53"/>
    </row>
    <row r="21" spans="1:23" s="63" customFormat="1" hidden="1" outlineLevel="1" x14ac:dyDescent="0.25">
      <c r="A21" s="54" t="s">
        <v>22</v>
      </c>
      <c r="B21" s="55" t="s">
        <v>23</v>
      </c>
      <c r="C21" s="56" t="s">
        <v>18</v>
      </c>
      <c r="D21" s="57">
        <f>[1]ТС_ЭЭ_ТЭ!F9</f>
        <v>0</v>
      </c>
      <c r="E21" s="58">
        <f>[1]ТС_ЭЭ_ТЭ!N9</f>
        <v>0</v>
      </c>
      <c r="F21" s="59">
        <f t="shared" si="0"/>
        <v>0</v>
      </c>
      <c r="G21" s="60" t="str">
        <f t="shared" si="1"/>
        <v/>
      </c>
      <c r="H21" s="61" t="s">
        <v>19</v>
      </c>
      <c r="I21" s="62"/>
      <c r="R21" s="64"/>
      <c r="S21" s="64"/>
      <c r="T21" s="64"/>
      <c r="U21" s="64"/>
      <c r="V21" s="64"/>
      <c r="W21" s="64"/>
    </row>
    <row r="22" spans="1:23" s="63" customFormat="1" collapsed="1" x14ac:dyDescent="0.25">
      <c r="A22" s="54" t="s">
        <v>24</v>
      </c>
      <c r="B22" s="55" t="s">
        <v>25</v>
      </c>
      <c r="C22" s="56" t="s">
        <v>18</v>
      </c>
      <c r="D22" s="57">
        <f>[1]ТС_ЭЭ_ТЭ!F10</f>
        <v>777.65133917081266</v>
      </c>
      <c r="E22" s="58">
        <f>[1]ТС_ЭЭ_ТЭ!N10</f>
        <v>748.94931930348264</v>
      </c>
      <c r="F22" s="59">
        <f t="shared" si="0"/>
        <v>-28.702019867330023</v>
      </c>
      <c r="G22" s="60">
        <f t="shared" si="1"/>
        <v>-3.6908596978607591</v>
      </c>
      <c r="H22" s="61" t="s">
        <v>19</v>
      </c>
      <c r="I22" s="62"/>
      <c r="R22" s="64"/>
      <c r="S22" s="64"/>
      <c r="T22" s="64"/>
      <c r="U22" s="64"/>
      <c r="V22" s="64"/>
      <c r="W22" s="64"/>
    </row>
    <row r="23" spans="1:23" s="52" customFormat="1" ht="24" x14ac:dyDescent="0.2">
      <c r="A23" s="65" t="s">
        <v>26</v>
      </c>
      <c r="B23" s="66" t="s">
        <v>27</v>
      </c>
      <c r="C23" s="67" t="s">
        <v>18</v>
      </c>
      <c r="D23" s="68">
        <f t="shared" ref="D23:E23" si="2">D24+D25+D26</f>
        <v>124871.79830762852</v>
      </c>
      <c r="E23" s="69">
        <f t="shared" si="2"/>
        <v>122753.49126139301</v>
      </c>
      <c r="F23" s="70">
        <f t="shared" si="0"/>
        <v>-2118.3070462355099</v>
      </c>
      <c r="G23" s="71">
        <f t="shared" si="1"/>
        <v>-1.696385472896722</v>
      </c>
      <c r="H23" s="72" t="s">
        <v>19</v>
      </c>
      <c r="I23" s="51"/>
    </row>
    <row r="24" spans="1:23" s="63" customFormat="1" x14ac:dyDescent="0.25">
      <c r="A24" s="54" t="s">
        <v>28</v>
      </c>
      <c r="B24" s="55" t="s">
        <v>29</v>
      </c>
      <c r="C24" s="56" t="s">
        <v>18</v>
      </c>
      <c r="D24" s="57">
        <f>[1]ТС_ЭЭ_ТЭ!F12</f>
        <v>113159.76285240463</v>
      </c>
      <c r="E24" s="58">
        <f>[1]ТС_ЭЭ_ТЭ!N12</f>
        <v>111120.36485091208</v>
      </c>
      <c r="F24" s="59">
        <f t="shared" si="0"/>
        <v>-2039.3980014925473</v>
      </c>
      <c r="G24" s="60">
        <f t="shared" si="1"/>
        <v>-1.8022289461250978</v>
      </c>
      <c r="H24" s="61" t="s">
        <v>19</v>
      </c>
      <c r="I24" s="62"/>
      <c r="R24" s="64"/>
      <c r="S24" s="64"/>
      <c r="T24" s="64"/>
      <c r="U24" s="64"/>
      <c r="V24" s="64"/>
      <c r="W24" s="64"/>
    </row>
    <row r="25" spans="1:23" s="63" customFormat="1" x14ac:dyDescent="0.25">
      <c r="A25" s="54" t="s">
        <v>30</v>
      </c>
      <c r="B25" s="55" t="s">
        <v>31</v>
      </c>
      <c r="C25" s="56" t="s">
        <v>18</v>
      </c>
      <c r="D25" s="57">
        <f>[1]ТС_ЭЭ_ТЭ!F13</f>
        <v>9675.1597238805953</v>
      </c>
      <c r="E25" s="58">
        <f>[1]ТС_ЭЭ_ТЭ!N13</f>
        <v>9487.4291584245439</v>
      </c>
      <c r="F25" s="59">
        <f t="shared" si="0"/>
        <v>-187.73056545605141</v>
      </c>
      <c r="G25" s="60">
        <f t="shared" si="1"/>
        <v>-1.940335568752289</v>
      </c>
      <c r="H25" s="61" t="s">
        <v>19</v>
      </c>
      <c r="I25" s="62"/>
      <c r="R25" s="64"/>
      <c r="S25" s="64"/>
      <c r="T25" s="64"/>
      <c r="U25" s="64"/>
      <c r="V25" s="64"/>
      <c r="W25" s="64"/>
    </row>
    <row r="26" spans="1:23" s="63" customFormat="1" x14ac:dyDescent="0.25">
      <c r="A26" s="54" t="s">
        <v>32</v>
      </c>
      <c r="B26" s="55" t="s">
        <v>33</v>
      </c>
      <c r="C26" s="56" t="s">
        <v>18</v>
      </c>
      <c r="D26" s="57">
        <f>[1]ТС_ЭЭ_ТЭ!F14</f>
        <v>2036.8757313432834</v>
      </c>
      <c r="E26" s="58">
        <f>[1]ТС_ЭЭ_ТЭ!N14</f>
        <v>2145.6972520563845</v>
      </c>
      <c r="F26" s="59">
        <f t="shared" si="0"/>
        <v>108.82152071310111</v>
      </c>
      <c r="G26" s="60">
        <f t="shared" si="1"/>
        <v>5.3425704395493483</v>
      </c>
      <c r="H26" s="61" t="s">
        <v>19</v>
      </c>
      <c r="I26" s="62"/>
      <c r="R26" s="64"/>
      <c r="S26" s="64"/>
      <c r="T26" s="64"/>
      <c r="U26" s="64"/>
      <c r="V26" s="64"/>
      <c r="W26" s="64"/>
    </row>
    <row r="27" spans="1:23" s="52" customFormat="1" ht="12" x14ac:dyDescent="0.2">
      <c r="A27" s="65" t="s">
        <v>34</v>
      </c>
      <c r="B27" s="66" t="s">
        <v>35</v>
      </c>
      <c r="C27" s="67" t="s">
        <v>18</v>
      </c>
      <c r="D27" s="68">
        <f>[1]ТС_ЭЭ_ТЭ!F15</f>
        <v>1848</v>
      </c>
      <c r="E27" s="69">
        <f>[1]ТС_ЭЭ_ТЭ!N15</f>
        <v>1848</v>
      </c>
      <c r="F27" s="70">
        <f t="shared" si="0"/>
        <v>0</v>
      </c>
      <c r="G27" s="71">
        <f t="shared" si="1"/>
        <v>0</v>
      </c>
      <c r="H27" s="72" t="s">
        <v>19</v>
      </c>
      <c r="I27" s="51"/>
    </row>
    <row r="28" spans="1:23" s="52" customFormat="1" ht="24" x14ac:dyDescent="0.2">
      <c r="A28" s="65" t="s">
        <v>36</v>
      </c>
      <c r="B28" s="66" t="s">
        <v>37</v>
      </c>
      <c r="C28" s="67" t="s">
        <v>18</v>
      </c>
      <c r="D28" s="68">
        <f>D29</f>
        <v>33.042000000000002</v>
      </c>
      <c r="E28" s="69">
        <f>E29</f>
        <v>36.777000000000001</v>
      </c>
      <c r="F28" s="70">
        <f t="shared" si="0"/>
        <v>3.7349999999999994</v>
      </c>
      <c r="G28" s="71">
        <f t="shared" si="1"/>
        <v>11.303795169783911</v>
      </c>
      <c r="H28" s="72" t="s">
        <v>19</v>
      </c>
      <c r="I28" s="51"/>
    </row>
    <row r="29" spans="1:23" s="63" customFormat="1" x14ac:dyDescent="0.25">
      <c r="A29" s="54" t="s">
        <v>38</v>
      </c>
      <c r="B29" s="55" t="s">
        <v>39</v>
      </c>
      <c r="C29" s="56" t="s">
        <v>18</v>
      </c>
      <c r="D29" s="57">
        <f>[1]ТС_ЭЭ_ТЭ!F17</f>
        <v>33.042000000000002</v>
      </c>
      <c r="E29" s="58">
        <f>[1]ТС_ЭЭ_ТЭ!N17</f>
        <v>36.777000000000001</v>
      </c>
      <c r="F29" s="59">
        <f t="shared" si="0"/>
        <v>3.7349999999999994</v>
      </c>
      <c r="G29" s="60">
        <f t="shared" si="1"/>
        <v>11.303795169783911</v>
      </c>
      <c r="H29" s="61" t="s">
        <v>19</v>
      </c>
      <c r="I29" s="62"/>
      <c r="R29" s="64"/>
      <c r="S29" s="64"/>
      <c r="T29" s="64"/>
      <c r="U29" s="64"/>
      <c r="V29" s="64"/>
      <c r="W29" s="64"/>
    </row>
    <row r="30" spans="1:23" s="52" customFormat="1" ht="12" x14ac:dyDescent="0.2">
      <c r="A30" s="65" t="s">
        <v>40</v>
      </c>
      <c r="B30" s="66" t="s">
        <v>41</v>
      </c>
      <c r="C30" s="67" t="s">
        <v>18</v>
      </c>
      <c r="D30" s="68">
        <f>SUM(D31:D39)</f>
        <v>38726.377806565557</v>
      </c>
      <c r="E30" s="69">
        <f>SUM(E31:E39)</f>
        <v>39033.132142980328</v>
      </c>
      <c r="F30" s="70">
        <f t="shared" si="0"/>
        <v>306.75433641477139</v>
      </c>
      <c r="G30" s="71">
        <f t="shared" si="1"/>
        <v>0.79210696633435873</v>
      </c>
      <c r="H30" s="72" t="s">
        <v>19</v>
      </c>
      <c r="I30" s="51"/>
    </row>
    <row r="31" spans="1:23" s="63" customFormat="1" x14ac:dyDescent="0.25">
      <c r="A31" s="54" t="s">
        <v>42</v>
      </c>
      <c r="B31" s="55" t="s">
        <v>43</v>
      </c>
      <c r="C31" s="56" t="s">
        <v>18</v>
      </c>
      <c r="D31" s="57">
        <f>[1]ТС_ЭЭ_ТЭ!F19</f>
        <v>486.53345673602666</v>
      </c>
      <c r="E31" s="58">
        <f>[1]ТС_ЭЭ_ТЭ!N19</f>
        <v>479.27428601990056</v>
      </c>
      <c r="F31" s="59">
        <f t="shared" si="0"/>
        <v>-7.259170716126107</v>
      </c>
      <c r="G31" s="60">
        <f t="shared" si="1"/>
        <v>-1.4920188150729103</v>
      </c>
      <c r="H31" s="61" t="s">
        <v>19</v>
      </c>
      <c r="I31" s="62"/>
      <c r="J31" s="73"/>
      <c r="K31" s="73"/>
      <c r="R31" s="64"/>
      <c r="S31" s="64"/>
      <c r="T31" s="64"/>
      <c r="U31" s="64"/>
      <c r="V31" s="64"/>
      <c r="W31" s="64"/>
    </row>
    <row r="32" spans="1:23" s="63" customFormat="1" x14ac:dyDescent="0.25">
      <c r="A32" s="54" t="s">
        <v>44</v>
      </c>
      <c r="B32" s="55" t="s">
        <v>45</v>
      </c>
      <c r="C32" s="56" t="s">
        <v>18</v>
      </c>
      <c r="D32" s="57">
        <f>[1]ТС_ЭЭ_ТЭ!F20</f>
        <v>461.19246349917069</v>
      </c>
      <c r="E32" s="58">
        <f>[1]ТС_ЭЭ_ТЭ!N20</f>
        <v>461.50857784411278</v>
      </c>
      <c r="F32" s="59">
        <f t="shared" si="0"/>
        <v>0.31611434494209334</v>
      </c>
      <c r="G32" s="60">
        <f t="shared" si="1"/>
        <v>6.8542825384383832E-2</v>
      </c>
      <c r="H32" s="61" t="s">
        <v>19</v>
      </c>
      <c r="I32" s="62"/>
      <c r="K32" s="73"/>
      <c r="R32" s="64"/>
      <c r="S32" s="64"/>
      <c r="T32" s="64"/>
      <c r="U32" s="64"/>
      <c r="V32" s="64"/>
      <c r="W32" s="64"/>
    </row>
    <row r="33" spans="1:23" s="63" customFormat="1" x14ac:dyDescent="0.25">
      <c r="A33" s="54" t="s">
        <v>46</v>
      </c>
      <c r="B33" s="55" t="s">
        <v>47</v>
      </c>
      <c r="C33" s="56" t="s">
        <v>18</v>
      </c>
      <c r="D33" s="57">
        <f>[1]ТС_ЭЭ_ТЭ!F21</f>
        <v>78.258901227197356</v>
      </c>
      <c r="E33" s="58">
        <f>[1]ТС_ЭЭ_ТЭ!N21</f>
        <v>79.4228456384743</v>
      </c>
      <c r="F33" s="59">
        <f t="shared" si="0"/>
        <v>1.1639444112769439</v>
      </c>
      <c r="G33" s="60">
        <f t="shared" si="1"/>
        <v>1.4872997103522181</v>
      </c>
      <c r="H33" s="61" t="s">
        <v>19</v>
      </c>
      <c r="I33" s="62"/>
      <c r="R33" s="64"/>
      <c r="S33" s="64"/>
      <c r="T33" s="64"/>
      <c r="U33" s="64"/>
      <c r="V33" s="64"/>
      <c r="W33" s="64"/>
    </row>
    <row r="34" spans="1:23" s="63" customFormat="1" x14ac:dyDescent="0.25">
      <c r="A34" s="54" t="s">
        <v>48</v>
      </c>
      <c r="B34" s="55" t="s">
        <v>49</v>
      </c>
      <c r="C34" s="56" t="s">
        <v>18</v>
      </c>
      <c r="D34" s="57">
        <f>[1]ТС_ЭЭ_ТЭ!F22</f>
        <v>1004.547511229685</v>
      </c>
      <c r="E34" s="58">
        <f>[1]ТС_ЭЭ_ТЭ!N22</f>
        <v>1076.2610100497511</v>
      </c>
      <c r="F34" s="59">
        <f t="shared" si="0"/>
        <v>71.713498820066093</v>
      </c>
      <c r="G34" s="60">
        <f t="shared" si="1"/>
        <v>7.138885719031876</v>
      </c>
      <c r="H34" s="61" t="s">
        <v>19</v>
      </c>
      <c r="I34" s="62"/>
      <c r="R34" s="64"/>
      <c r="S34" s="64"/>
      <c r="T34" s="64"/>
      <c r="U34" s="64"/>
      <c r="V34" s="64"/>
      <c r="W34" s="64"/>
    </row>
    <row r="35" spans="1:23" s="63" customFormat="1" x14ac:dyDescent="0.25">
      <c r="A35" s="54" t="s">
        <v>50</v>
      </c>
      <c r="B35" s="55" t="s">
        <v>51</v>
      </c>
      <c r="C35" s="56" t="s">
        <v>18</v>
      </c>
      <c r="D35" s="57">
        <f>[1]ТС_ЭЭ_ТЭ!F23</f>
        <v>10.434941956882255</v>
      </c>
      <c r="E35" s="58">
        <f>[1]ТС_ЭЭ_ТЭ!N23</f>
        <v>110.1893812106136</v>
      </c>
      <c r="F35" s="59">
        <f t="shared" si="0"/>
        <v>99.754439253731348</v>
      </c>
      <c r="G35" s="60">
        <f t="shared" si="1"/>
        <v>955.96544442625645</v>
      </c>
      <c r="H35" s="61" t="s">
        <v>19</v>
      </c>
      <c r="I35" s="62"/>
      <c r="R35" s="64"/>
      <c r="S35" s="64"/>
      <c r="T35" s="64"/>
      <c r="U35" s="64"/>
      <c r="V35" s="64"/>
      <c r="W35" s="64"/>
    </row>
    <row r="36" spans="1:23" s="63" customFormat="1" x14ac:dyDescent="0.25">
      <c r="A36" s="54" t="s">
        <v>52</v>
      </c>
      <c r="B36" s="55" t="s">
        <v>53</v>
      </c>
      <c r="C36" s="56" t="s">
        <v>18</v>
      </c>
      <c r="D36" s="57">
        <f>[1]ТС_ЭЭ_ТЭ!F24</f>
        <v>32186.378004968006</v>
      </c>
      <c r="E36" s="58">
        <f>[1]ТС_ЭЭ_ТЭ!N24</f>
        <v>32203.459266064903</v>
      </c>
      <c r="F36" s="59">
        <f t="shared" si="0"/>
        <v>17.081261096896924</v>
      </c>
      <c r="G36" s="74">
        <f t="shared" si="1"/>
        <v>5.3069845554730932E-2</v>
      </c>
      <c r="H36" s="61" t="s">
        <v>19</v>
      </c>
      <c r="I36" s="62"/>
      <c r="R36" s="64"/>
      <c r="S36" s="64"/>
      <c r="T36" s="64"/>
      <c r="U36" s="64"/>
      <c r="V36" s="64"/>
      <c r="W36" s="64"/>
    </row>
    <row r="37" spans="1:23" s="63" customFormat="1" x14ac:dyDescent="0.25">
      <c r="A37" s="54" t="s">
        <v>54</v>
      </c>
      <c r="B37" s="55" t="s">
        <v>55</v>
      </c>
      <c r="C37" s="56" t="s">
        <v>18</v>
      </c>
      <c r="D37" s="57">
        <f>[1]ТС_ЭЭ_ТЭ!F25</f>
        <v>1820.3166120398012</v>
      </c>
      <c r="E37" s="58">
        <f>[1]ТС_ЭЭ_ТЭ!N25</f>
        <v>2033.634762039801</v>
      </c>
      <c r="F37" s="59">
        <f t="shared" si="0"/>
        <v>213.31814999999983</v>
      </c>
      <c r="G37" s="60">
        <f t="shared" si="1"/>
        <v>11.71873884955437</v>
      </c>
      <c r="H37" s="61" t="s">
        <v>19</v>
      </c>
      <c r="I37" s="62"/>
      <c r="R37" s="64"/>
      <c r="S37" s="64"/>
      <c r="T37" s="64"/>
      <c r="U37" s="64"/>
      <c r="V37" s="64"/>
      <c r="W37" s="64"/>
    </row>
    <row r="38" spans="1:23" s="63" customFormat="1" x14ac:dyDescent="0.25">
      <c r="A38" s="54" t="s">
        <v>56</v>
      </c>
      <c r="B38" s="55" t="s">
        <v>57</v>
      </c>
      <c r="C38" s="56" t="s">
        <v>18</v>
      </c>
      <c r="D38" s="57">
        <f>[1]ТС_ЭЭ_ТЭ!F26</f>
        <v>2158.1772239966831</v>
      </c>
      <c r="E38" s="58">
        <f>[1]ТС_ЭЭ_ТЭ!N26</f>
        <v>2068.8433232006628</v>
      </c>
      <c r="F38" s="59">
        <f t="shared" si="0"/>
        <v>-89.333900796020316</v>
      </c>
      <c r="G38" s="60">
        <f t="shared" si="1"/>
        <v>-4.1393218222637245</v>
      </c>
      <c r="H38" s="61" t="s">
        <v>19</v>
      </c>
      <c r="I38" s="62"/>
      <c r="R38" s="64"/>
      <c r="S38" s="64"/>
      <c r="T38" s="64"/>
      <c r="U38" s="64"/>
      <c r="V38" s="64"/>
      <c r="W38" s="64"/>
    </row>
    <row r="39" spans="1:23" s="63" customFormat="1" ht="15.75" thickBot="1" x14ac:dyDescent="0.3">
      <c r="A39" s="54" t="s">
        <v>58</v>
      </c>
      <c r="B39" s="55" t="s">
        <v>59</v>
      </c>
      <c r="C39" s="56" t="s">
        <v>18</v>
      </c>
      <c r="D39" s="57">
        <f>[1]ТС_ЭЭ_ТЭ!F27</f>
        <v>520.53869091210606</v>
      </c>
      <c r="E39" s="58">
        <f>[1]ТС_ЭЭ_ТЭ!N27</f>
        <v>520.53869091210606</v>
      </c>
      <c r="F39" s="59">
        <f t="shared" si="0"/>
        <v>0</v>
      </c>
      <c r="G39" s="60">
        <f t="shared" si="1"/>
        <v>0</v>
      </c>
      <c r="H39" s="61" t="s">
        <v>19</v>
      </c>
      <c r="I39" s="62"/>
      <c r="R39" s="64"/>
      <c r="S39" s="64"/>
      <c r="T39" s="64"/>
      <c r="U39" s="64"/>
      <c r="V39" s="64"/>
      <c r="W39" s="64"/>
    </row>
    <row r="40" spans="1:23" s="28" customFormat="1" ht="12" x14ac:dyDescent="0.2">
      <c r="A40" s="75" t="s">
        <v>60</v>
      </c>
      <c r="B40" s="76" t="s">
        <v>61</v>
      </c>
      <c r="C40" s="77" t="s">
        <v>18</v>
      </c>
      <c r="D40" s="78">
        <f>D41+D52</f>
        <v>51010.585974836416</v>
      </c>
      <c r="E40" s="79">
        <f>E41+E52</f>
        <v>51139.347731690141</v>
      </c>
      <c r="F40" s="80">
        <f t="shared" si="0"/>
        <v>128.76175685372436</v>
      </c>
      <c r="G40" s="81">
        <f t="shared" si="1"/>
        <v>0.25242163835805798</v>
      </c>
      <c r="H40" s="82" t="s">
        <v>19</v>
      </c>
      <c r="I40" s="27"/>
    </row>
    <row r="41" spans="1:23" s="28" customFormat="1" ht="24.75" thickBot="1" x14ac:dyDescent="0.25">
      <c r="A41" s="83"/>
      <c r="B41" s="84" t="s">
        <v>62</v>
      </c>
      <c r="C41" s="85" t="s">
        <v>18</v>
      </c>
      <c r="D41" s="86">
        <f>SUM(D43:D51)</f>
        <v>47056.784925704225</v>
      </c>
      <c r="E41" s="87">
        <f>SUM(E43:E51)</f>
        <v>46918.967031690139</v>
      </c>
      <c r="F41" s="88">
        <f t="shared" si="0"/>
        <v>-137.81789401408605</v>
      </c>
      <c r="G41" s="89">
        <f t="shared" si="1"/>
        <v>-0.29287571225208353</v>
      </c>
      <c r="H41" s="90" t="s">
        <v>19</v>
      </c>
      <c r="I41" s="27"/>
    </row>
    <row r="42" spans="1:23" ht="12" hidden="1" customHeight="1" outlineLevel="1" x14ac:dyDescent="0.25">
      <c r="A42" s="91"/>
      <c r="B42" s="92" t="s">
        <v>63</v>
      </c>
      <c r="C42" s="93" t="s">
        <v>18</v>
      </c>
      <c r="D42" s="94">
        <f t="shared" ref="D42" si="3">D43+D44+D45</f>
        <v>33954.772711267608</v>
      </c>
      <c r="E42" s="95">
        <f>E43+E44+E45</f>
        <v>32933.350841197178</v>
      </c>
      <c r="F42" s="96">
        <f t="shared" si="0"/>
        <v>-1021.4218700704296</v>
      </c>
      <c r="G42" s="97">
        <f t="shared" si="1"/>
        <v>-3.0081834997278065</v>
      </c>
      <c r="H42" s="98" t="s">
        <v>19</v>
      </c>
    </row>
    <row r="43" spans="1:23" s="63" customFormat="1" collapsed="1" x14ac:dyDescent="0.25">
      <c r="A43" s="54" t="s">
        <v>64</v>
      </c>
      <c r="B43" s="55" t="s">
        <v>65</v>
      </c>
      <c r="C43" s="56" t="s">
        <v>18</v>
      </c>
      <c r="D43" s="57">
        <f>[1]ТС_ЭЭ_ТЭ!F34</f>
        <v>30770.070422535209</v>
      </c>
      <c r="E43" s="58">
        <f>[1]ТС_ЭЭ_ТЭ!N34</f>
        <v>29860.358021830983</v>
      </c>
      <c r="F43" s="59">
        <f t="shared" si="0"/>
        <v>-909.71240070422573</v>
      </c>
      <c r="G43" s="60">
        <f t="shared" si="1"/>
        <v>-2.9564846235710149</v>
      </c>
      <c r="H43" s="61" t="s">
        <v>19</v>
      </c>
      <c r="I43" s="62"/>
      <c r="R43" s="64"/>
      <c r="S43" s="64"/>
      <c r="T43" s="64"/>
      <c r="U43" s="64"/>
      <c r="V43" s="64"/>
      <c r="W43" s="64"/>
    </row>
    <row r="44" spans="1:23" s="63" customFormat="1" x14ac:dyDescent="0.25">
      <c r="A44" s="54" t="s">
        <v>66</v>
      </c>
      <c r="B44" s="55" t="s">
        <v>31</v>
      </c>
      <c r="C44" s="56" t="s">
        <v>18</v>
      </c>
      <c r="D44" s="57">
        <f>[1]ТС_ЭЭ_ТЭ!F35</f>
        <v>2630.8410211267606</v>
      </c>
      <c r="E44" s="58">
        <f>[1]ТС_ЭЭ_ТЭ!N35</f>
        <v>2532.2131669014084</v>
      </c>
      <c r="F44" s="59">
        <f t="shared" si="0"/>
        <v>-98.627854225352166</v>
      </c>
      <c r="G44" s="60">
        <f t="shared" si="1"/>
        <v>-3.748909699724507</v>
      </c>
      <c r="H44" s="61" t="s">
        <v>19</v>
      </c>
      <c r="I44" s="62"/>
      <c r="R44" s="64"/>
      <c r="S44" s="64"/>
      <c r="T44" s="64"/>
      <c r="U44" s="64"/>
      <c r="V44" s="64"/>
      <c r="W44" s="64"/>
    </row>
    <row r="45" spans="1:23" s="63" customFormat="1" x14ac:dyDescent="0.25">
      <c r="A45" s="54" t="s">
        <v>67</v>
      </c>
      <c r="B45" s="55" t="s">
        <v>33</v>
      </c>
      <c r="C45" s="56" t="s">
        <v>18</v>
      </c>
      <c r="D45" s="57">
        <f>[1]ТС_ЭЭ_ТЭ!F36</f>
        <v>553.86126760563377</v>
      </c>
      <c r="E45" s="58">
        <f>[1]ТС_ЭЭ_ТЭ!N36</f>
        <v>540.77965246478868</v>
      </c>
      <c r="F45" s="59">
        <f t="shared" si="0"/>
        <v>-13.081615140845088</v>
      </c>
      <c r="G45" s="60">
        <f t="shared" si="1"/>
        <v>-2.3618938362304078</v>
      </c>
      <c r="H45" s="61" t="s">
        <v>19</v>
      </c>
      <c r="I45" s="62"/>
      <c r="R45" s="64"/>
      <c r="S45" s="64"/>
      <c r="T45" s="64"/>
      <c r="U45" s="64"/>
      <c r="V45" s="64"/>
      <c r="W45" s="64"/>
    </row>
    <row r="46" spans="1:23" s="63" customFormat="1" x14ac:dyDescent="0.25">
      <c r="A46" s="54" t="s">
        <v>68</v>
      </c>
      <c r="B46" s="55" t="s">
        <v>35</v>
      </c>
      <c r="C46" s="56" t="s">
        <v>18</v>
      </c>
      <c r="D46" s="57">
        <f>[1]ТС_ЭЭ_ТЭ!F37</f>
        <v>7370</v>
      </c>
      <c r="E46" s="58">
        <f>[1]ТС_ЭЭ_ТЭ!N37</f>
        <v>7370</v>
      </c>
      <c r="F46" s="59">
        <f t="shared" si="0"/>
        <v>0</v>
      </c>
      <c r="G46" s="60">
        <f t="shared" si="1"/>
        <v>0</v>
      </c>
      <c r="H46" s="61" t="s">
        <v>19</v>
      </c>
      <c r="I46" s="62"/>
      <c r="R46" s="64"/>
      <c r="S46" s="64"/>
      <c r="T46" s="64"/>
      <c r="U46" s="64"/>
      <c r="V46" s="64"/>
      <c r="W46" s="64"/>
    </row>
    <row r="47" spans="1:23" s="63" customFormat="1" ht="24" x14ac:dyDescent="0.25">
      <c r="A47" s="54" t="s">
        <v>69</v>
      </c>
      <c r="B47" s="55" t="s">
        <v>70</v>
      </c>
      <c r="C47" s="56" t="s">
        <v>18</v>
      </c>
      <c r="D47" s="57">
        <f>[1]ТС_ЭЭ_ТЭ!F38</f>
        <v>247.85131514084497</v>
      </c>
      <c r="E47" s="58">
        <f>[1]ТС_ЭЭ_ТЭ!N38</f>
        <v>277.29940140845071</v>
      </c>
      <c r="F47" s="59">
        <f t="shared" si="0"/>
        <v>29.448086267605731</v>
      </c>
      <c r="G47" s="60">
        <f t="shared" si="1"/>
        <v>11.881351628443639</v>
      </c>
      <c r="H47" s="61" t="s">
        <v>19</v>
      </c>
      <c r="I47" s="62"/>
      <c r="R47" s="64"/>
      <c r="S47" s="64"/>
      <c r="T47" s="64"/>
      <c r="U47" s="64"/>
      <c r="V47" s="64"/>
      <c r="W47" s="64"/>
    </row>
    <row r="48" spans="1:23" s="63" customFormat="1" x14ac:dyDescent="0.25">
      <c r="A48" s="54" t="s">
        <v>71</v>
      </c>
      <c r="B48" s="55" t="s">
        <v>72</v>
      </c>
      <c r="C48" s="56" t="s">
        <v>18</v>
      </c>
      <c r="D48" s="57">
        <f>[1]ТС_ЭЭ_ТЭ!F39</f>
        <v>35.480960915492957</v>
      </c>
      <c r="E48" s="58">
        <f>[1]ТС_ЭЭ_ТЭ!N39</f>
        <v>48.439323591549289</v>
      </c>
      <c r="F48" s="59">
        <f t="shared" si="0"/>
        <v>12.958362676056332</v>
      </c>
      <c r="G48" s="60">
        <f t="shared" si="1"/>
        <v>36.522017278280629</v>
      </c>
      <c r="H48" s="61" t="s">
        <v>19</v>
      </c>
      <c r="I48" s="62"/>
      <c r="R48" s="64"/>
      <c r="S48" s="64"/>
      <c r="T48" s="64"/>
      <c r="U48" s="64"/>
      <c r="V48" s="64"/>
      <c r="W48" s="64"/>
    </row>
    <row r="49" spans="1:23" s="63" customFormat="1" x14ac:dyDescent="0.25">
      <c r="A49" s="54" t="s">
        <v>73</v>
      </c>
      <c r="B49" s="55" t="s">
        <v>74</v>
      </c>
      <c r="C49" s="56" t="s">
        <v>18</v>
      </c>
      <c r="D49" s="57">
        <f>[1]ТС_ЭЭ_ТЭ!F40</f>
        <v>1636.0888542253524</v>
      </c>
      <c r="E49" s="58">
        <f>[1]ТС_ЭЭ_ТЭ!N40</f>
        <v>1628.7658626760567</v>
      </c>
      <c r="F49" s="59">
        <f t="shared" si="0"/>
        <v>-7.3229915492956934</v>
      </c>
      <c r="G49" s="74">
        <f t="shared" si="1"/>
        <v>-0.44759131084985881</v>
      </c>
      <c r="H49" s="61" t="s">
        <v>19</v>
      </c>
      <c r="I49" s="62"/>
      <c r="R49" s="64"/>
      <c r="S49" s="64"/>
      <c r="T49" s="64"/>
      <c r="U49" s="64"/>
      <c r="V49" s="64"/>
      <c r="W49" s="64"/>
    </row>
    <row r="50" spans="1:23" s="63" customFormat="1" hidden="1" outlineLevel="1" x14ac:dyDescent="0.25">
      <c r="A50" s="54" t="s">
        <v>75</v>
      </c>
      <c r="B50" s="55" t="s">
        <v>76</v>
      </c>
      <c r="C50" s="56" t="s">
        <v>18</v>
      </c>
      <c r="D50" s="57">
        <f>[1]ТС_ЭЭ_ТЭ!F41</f>
        <v>0</v>
      </c>
      <c r="E50" s="58">
        <f>[1]ТС_ЭЭ_ТЭ!N41</f>
        <v>0</v>
      </c>
      <c r="F50" s="59">
        <f t="shared" si="0"/>
        <v>0</v>
      </c>
      <c r="G50" s="60" t="str">
        <f t="shared" si="1"/>
        <v/>
      </c>
      <c r="H50" s="61" t="s">
        <v>19</v>
      </c>
      <c r="I50" s="62"/>
      <c r="R50" s="64"/>
      <c r="S50" s="64"/>
      <c r="T50" s="64"/>
      <c r="U50" s="64"/>
      <c r="V50" s="64"/>
      <c r="W50" s="64"/>
    </row>
    <row r="51" spans="1:23" s="63" customFormat="1" collapsed="1" x14ac:dyDescent="0.25">
      <c r="A51" s="54" t="s">
        <v>77</v>
      </c>
      <c r="B51" s="55" t="s">
        <v>78</v>
      </c>
      <c r="C51" s="56" t="s">
        <v>18</v>
      </c>
      <c r="D51" s="57">
        <f>[1]ТС_ЭЭ_ТЭ!F42</f>
        <v>3812.5910841549298</v>
      </c>
      <c r="E51" s="58">
        <f>[1]ТС_ЭЭ_ТЭ!N42</f>
        <v>4661.1116028168999</v>
      </c>
      <c r="F51" s="59">
        <f t="shared" si="0"/>
        <v>848.52051866197007</v>
      </c>
      <c r="G51" s="60">
        <f t="shared" si="1"/>
        <v>22.255744188995479</v>
      </c>
      <c r="H51" s="61" t="s">
        <v>19</v>
      </c>
      <c r="I51" s="62"/>
      <c r="R51" s="64"/>
      <c r="S51" s="64"/>
      <c r="T51" s="64"/>
      <c r="U51" s="64"/>
      <c r="V51" s="64"/>
      <c r="W51" s="64"/>
    </row>
    <row r="52" spans="1:23" s="52" customFormat="1" ht="12" x14ac:dyDescent="0.2">
      <c r="A52" s="65" t="s">
        <v>79</v>
      </c>
      <c r="B52" s="66" t="s">
        <v>80</v>
      </c>
      <c r="C52" s="67" t="s">
        <v>18</v>
      </c>
      <c r="D52" s="68">
        <f>SUM(D53:D63)</f>
        <v>3953.8010491321925</v>
      </c>
      <c r="E52" s="69">
        <f>SUM(E53:E63)</f>
        <v>4220.3806999999988</v>
      </c>
      <c r="F52" s="70">
        <f t="shared" si="0"/>
        <v>266.57965086780632</v>
      </c>
      <c r="G52" s="71">
        <f t="shared" si="1"/>
        <v>6.7423638052379147</v>
      </c>
      <c r="H52" s="72" t="s">
        <v>19</v>
      </c>
      <c r="I52" s="51"/>
    </row>
    <row r="53" spans="1:23" s="63" customFormat="1" x14ac:dyDescent="0.25">
      <c r="A53" s="54" t="s">
        <v>81</v>
      </c>
      <c r="B53" s="55" t="s">
        <v>25</v>
      </c>
      <c r="C53" s="56" t="s">
        <v>18</v>
      </c>
      <c r="D53" s="57">
        <f>[1]ТС_ЭЭ_ТЭ!F44</f>
        <v>313.62521197183099</v>
      </c>
      <c r="E53" s="58">
        <f>[1]ТС_ЭЭ_ТЭ!N44</f>
        <v>311.89750774647888</v>
      </c>
      <c r="F53" s="59">
        <f t="shared" si="0"/>
        <v>-1.7277042253521131</v>
      </c>
      <c r="G53" s="60">
        <f t="shared" si="1"/>
        <v>-0.55088180394989195</v>
      </c>
      <c r="H53" s="61" t="s">
        <v>19</v>
      </c>
      <c r="I53" s="62"/>
      <c r="R53" s="64"/>
      <c r="S53" s="64"/>
      <c r="T53" s="64"/>
      <c r="U53" s="64"/>
      <c r="V53" s="64"/>
      <c r="W53" s="64"/>
    </row>
    <row r="54" spans="1:23" s="63" customFormat="1" x14ac:dyDescent="0.25">
      <c r="A54" s="54" t="s">
        <v>82</v>
      </c>
      <c r="B54" s="55" t="s">
        <v>83</v>
      </c>
      <c r="C54" s="56" t="s">
        <v>18</v>
      </c>
      <c r="D54" s="57">
        <f>[1]ТС_ЭЭ_ТЭ!F45</f>
        <v>441.04923946795782</v>
      </c>
      <c r="E54" s="58">
        <f>[1]ТС_ЭЭ_ТЭ!N45</f>
        <v>554.64037077464786</v>
      </c>
      <c r="F54" s="59">
        <f t="shared" si="0"/>
        <v>113.59113130669004</v>
      </c>
      <c r="G54" s="60">
        <f t="shared" si="1"/>
        <v>25.754750522575705</v>
      </c>
      <c r="H54" s="61" t="s">
        <v>19</v>
      </c>
      <c r="I54" s="62"/>
      <c r="R54" s="64"/>
      <c r="S54" s="64"/>
      <c r="T54" s="64"/>
      <c r="U54" s="64"/>
      <c r="V54" s="64"/>
      <c r="W54" s="64"/>
    </row>
    <row r="55" spans="1:23" s="63" customFormat="1" x14ac:dyDescent="0.25">
      <c r="A55" s="54" t="s">
        <v>84</v>
      </c>
      <c r="B55" s="55" t="s">
        <v>47</v>
      </c>
      <c r="C55" s="56" t="s">
        <v>18</v>
      </c>
      <c r="D55" s="57">
        <f>[1]ТС_ЭЭ_ТЭ!F46</f>
        <v>12.111043309859157</v>
      </c>
      <c r="E55" s="58">
        <f>[1]ТС_ЭЭ_ТЭ!N46</f>
        <v>13.752942253521127</v>
      </c>
      <c r="F55" s="59">
        <f t="shared" si="0"/>
        <v>1.6418989436619693</v>
      </c>
      <c r="G55" s="60">
        <f t="shared" si="1"/>
        <v>13.557039650955247</v>
      </c>
      <c r="H55" s="61" t="s">
        <v>19</v>
      </c>
      <c r="I55" s="62"/>
      <c r="R55" s="64"/>
      <c r="S55" s="64"/>
      <c r="T55" s="64"/>
      <c r="U55" s="64"/>
      <c r="V55" s="64"/>
      <c r="W55" s="64"/>
    </row>
    <row r="56" spans="1:23" s="63" customFormat="1" x14ac:dyDescent="0.25">
      <c r="A56" s="54" t="s">
        <v>85</v>
      </c>
      <c r="B56" s="55" t="s">
        <v>86</v>
      </c>
      <c r="C56" s="56" t="s">
        <v>18</v>
      </c>
      <c r="D56" s="57">
        <f>[1]ТС_ЭЭ_ТЭ!F47</f>
        <v>4.1632394366197181</v>
      </c>
      <c r="E56" s="58">
        <f>[1]ТС_ЭЭ_ТЭ!N47</f>
        <v>4.1632394366197181</v>
      </c>
      <c r="F56" s="59">
        <f t="shared" si="0"/>
        <v>0</v>
      </c>
      <c r="G56" s="60">
        <f t="shared" si="1"/>
        <v>0</v>
      </c>
      <c r="H56" s="61" t="s">
        <v>19</v>
      </c>
      <c r="I56" s="62"/>
      <c r="R56" s="64"/>
      <c r="S56" s="64"/>
      <c r="T56" s="64"/>
      <c r="U56" s="64"/>
      <c r="V56" s="64"/>
      <c r="W56" s="64"/>
    </row>
    <row r="57" spans="1:23" s="63" customFormat="1" x14ac:dyDescent="0.25">
      <c r="A57" s="54" t="s">
        <v>87</v>
      </c>
      <c r="B57" s="55" t="s">
        <v>88</v>
      </c>
      <c r="C57" s="56" t="s">
        <v>18</v>
      </c>
      <c r="D57" s="57">
        <f>[1]ТС_ЭЭ_ТЭ!F48</f>
        <v>56.646542957746469</v>
      </c>
      <c r="E57" s="58">
        <f>[1]ТС_ЭЭ_ТЭ!N48</f>
        <v>56.684666197183084</v>
      </c>
      <c r="F57" s="59">
        <f t="shared" si="0"/>
        <v>3.8123239436615108E-2</v>
      </c>
      <c r="G57" s="60">
        <f t="shared" si="1"/>
        <v>6.7300204824590537E-2</v>
      </c>
      <c r="H57" s="61" t="s">
        <v>19</v>
      </c>
      <c r="I57" s="62"/>
      <c r="R57" s="64"/>
      <c r="S57" s="64"/>
      <c r="T57" s="64"/>
      <c r="U57" s="64"/>
      <c r="V57" s="64"/>
      <c r="W57" s="64"/>
    </row>
    <row r="58" spans="1:23" s="63" customFormat="1" x14ac:dyDescent="0.25">
      <c r="A58" s="54" t="s">
        <v>89</v>
      </c>
      <c r="B58" s="55" t="s">
        <v>90</v>
      </c>
      <c r="C58" s="56" t="s">
        <v>18</v>
      </c>
      <c r="D58" s="57">
        <f>[1]ТС_ЭЭ_ТЭ!F49</f>
        <v>0</v>
      </c>
      <c r="E58" s="58">
        <f>[1]ТС_ЭЭ_ТЭ!N49</f>
        <v>0</v>
      </c>
      <c r="F58" s="59">
        <f t="shared" si="0"/>
        <v>0</v>
      </c>
      <c r="G58" s="60">
        <v>0</v>
      </c>
      <c r="H58" s="61" t="s">
        <v>19</v>
      </c>
      <c r="I58" s="62"/>
      <c r="R58" s="64"/>
      <c r="S58" s="64"/>
      <c r="T58" s="64"/>
      <c r="U58" s="64"/>
      <c r="V58" s="64"/>
      <c r="W58" s="64"/>
    </row>
    <row r="59" spans="1:23" s="63" customFormat="1" x14ac:dyDescent="0.25">
      <c r="A59" s="54" t="s">
        <v>91</v>
      </c>
      <c r="B59" s="55" t="s">
        <v>92</v>
      </c>
      <c r="C59" s="56" t="s">
        <v>18</v>
      </c>
      <c r="D59" s="57">
        <f>[1]ТС_ЭЭ_ТЭ!F50</f>
        <v>326.83508133802809</v>
      </c>
      <c r="E59" s="58">
        <f>[1]ТС_ЭЭ_ТЭ!N50</f>
        <v>319.84503908450699</v>
      </c>
      <c r="F59" s="59">
        <f t="shared" si="0"/>
        <v>-6.9900422535210964</v>
      </c>
      <c r="G59" s="60">
        <f t="shared" si="1"/>
        <v>-2.138706232178194</v>
      </c>
      <c r="H59" s="61" t="s">
        <v>19</v>
      </c>
      <c r="I59" s="62"/>
      <c r="R59" s="64"/>
      <c r="S59" s="64"/>
      <c r="T59" s="64"/>
      <c r="U59" s="64"/>
      <c r="V59" s="64"/>
      <c r="W59" s="64"/>
    </row>
    <row r="60" spans="1:23" s="63" customFormat="1" x14ac:dyDescent="0.25">
      <c r="A60" s="54" t="s">
        <v>93</v>
      </c>
      <c r="B60" s="55" t="s">
        <v>94</v>
      </c>
      <c r="C60" s="56" t="s">
        <v>18</v>
      </c>
      <c r="D60" s="57">
        <f>[1]ТС_ЭЭ_ТЭ!F51</f>
        <v>152.11267605633802</v>
      </c>
      <c r="E60" s="58">
        <f>[1]ТС_ЭЭ_ТЭ!N51</f>
        <v>152.11267605633802</v>
      </c>
      <c r="F60" s="59">
        <f t="shared" si="0"/>
        <v>0</v>
      </c>
      <c r="G60" s="60">
        <f t="shared" si="1"/>
        <v>0</v>
      </c>
      <c r="H60" s="61" t="s">
        <v>19</v>
      </c>
      <c r="I60" s="62"/>
      <c r="R60" s="64"/>
      <c r="S60" s="64"/>
      <c r="T60" s="64"/>
      <c r="U60" s="64"/>
      <c r="V60" s="64"/>
      <c r="W60" s="64"/>
    </row>
    <row r="61" spans="1:23" s="63" customFormat="1" x14ac:dyDescent="0.25">
      <c r="A61" s="54" t="s">
        <v>95</v>
      </c>
      <c r="B61" s="55" t="s">
        <v>96</v>
      </c>
      <c r="C61" s="56" t="s">
        <v>18</v>
      </c>
      <c r="D61" s="57">
        <f>[1]ТС_ЭЭ_ТЭ!F52</f>
        <v>164.53313556338026</v>
      </c>
      <c r="E61" s="58">
        <f>[1]ТС_ЭЭ_ТЭ!N52</f>
        <v>158.5840028169014</v>
      </c>
      <c r="F61" s="59">
        <f t="shared" si="0"/>
        <v>-5.9491327464788526</v>
      </c>
      <c r="G61" s="60">
        <f t="shared" si="1"/>
        <v>-3.615765739896915</v>
      </c>
      <c r="H61" s="61" t="s">
        <v>19</v>
      </c>
      <c r="I61" s="62"/>
      <c r="R61" s="64"/>
      <c r="S61" s="64"/>
      <c r="T61" s="64"/>
      <c r="U61" s="64"/>
      <c r="V61" s="64"/>
      <c r="W61" s="64"/>
    </row>
    <row r="62" spans="1:23" s="63" customFormat="1" ht="24" x14ac:dyDescent="0.25">
      <c r="A62" s="54" t="s">
        <v>97</v>
      </c>
      <c r="B62" s="55" t="s">
        <v>98</v>
      </c>
      <c r="C62" s="56" t="s">
        <v>18</v>
      </c>
      <c r="D62" s="57">
        <f>[1]ТС_ЭЭ_ТЭ!F53</f>
        <v>2305.2130272698687</v>
      </c>
      <c r="E62" s="58">
        <f>[1]ТС_ЭЭ_ТЭ!N53</f>
        <v>2435.1482767605626</v>
      </c>
      <c r="F62" s="59">
        <f t="shared" si="0"/>
        <v>129.93524949069388</v>
      </c>
      <c r="G62" s="60">
        <f t="shared" si="1"/>
        <v>5.6365831683929031</v>
      </c>
      <c r="H62" s="61" t="s">
        <v>19</v>
      </c>
      <c r="I62" s="62"/>
      <c r="J62" s="73"/>
      <c r="K62" s="73"/>
      <c r="R62" s="64"/>
      <c r="S62" s="64"/>
      <c r="T62" s="64"/>
      <c r="U62" s="64"/>
      <c r="V62" s="64"/>
      <c r="W62" s="64"/>
    </row>
    <row r="63" spans="1:23" s="63" customFormat="1" ht="15.75" thickBot="1" x14ac:dyDescent="0.3">
      <c r="A63" s="54" t="s">
        <v>99</v>
      </c>
      <c r="B63" s="55" t="s">
        <v>100</v>
      </c>
      <c r="C63" s="56" t="s">
        <v>18</v>
      </c>
      <c r="D63" s="57">
        <f>[1]ТС_ЭЭ_ТЭ!F54</f>
        <v>177.51185176056339</v>
      </c>
      <c r="E63" s="58">
        <f>[1]ТС_ЭЭ_ТЭ!N54</f>
        <v>213.55197887323942</v>
      </c>
      <c r="F63" s="59">
        <f t="shared" si="0"/>
        <v>36.040127112676032</v>
      </c>
      <c r="G63" s="60">
        <f t="shared" si="1"/>
        <v>20.302941327708467</v>
      </c>
      <c r="H63" s="61" t="s">
        <v>19</v>
      </c>
      <c r="I63" s="62"/>
      <c r="R63" s="64"/>
      <c r="S63" s="64"/>
      <c r="T63" s="64"/>
      <c r="U63" s="64"/>
      <c r="V63" s="64"/>
      <c r="W63" s="64"/>
    </row>
    <row r="64" spans="1:23" s="28" customFormat="1" ht="24.75" thickBot="1" x14ac:dyDescent="0.25">
      <c r="A64" s="34" t="s">
        <v>101</v>
      </c>
      <c r="B64" s="35" t="s">
        <v>102</v>
      </c>
      <c r="C64" s="36" t="s">
        <v>18</v>
      </c>
      <c r="D64" s="37">
        <f>[1]ТС_ЭЭ_ТЭ!F63</f>
        <v>10569247.4482</v>
      </c>
      <c r="E64" s="38">
        <f>[1]ТС_ЭЭ_ТЭ!N63</f>
        <v>10945075.5429323</v>
      </c>
      <c r="F64" s="39">
        <f t="shared" si="0"/>
        <v>375828.09473229945</v>
      </c>
      <c r="G64" s="40">
        <f t="shared" si="1"/>
        <v>3.5558642805387848</v>
      </c>
      <c r="H64" s="41" t="s">
        <v>19</v>
      </c>
      <c r="I64" s="27"/>
      <c r="J64" s="42"/>
      <c r="K64" s="42"/>
      <c r="L64" s="42"/>
      <c r="M64" s="42"/>
    </row>
    <row r="65" spans="1:23" s="28" customFormat="1" ht="24.75" thickBot="1" x14ac:dyDescent="0.25">
      <c r="A65" s="34" t="s">
        <v>103</v>
      </c>
      <c r="B65" s="35" t="s">
        <v>104</v>
      </c>
      <c r="C65" s="36" t="s">
        <v>18</v>
      </c>
      <c r="D65" s="37">
        <f>[1]ТС_ЭЭ_ТЭ!F65</f>
        <v>7673037.6220000014</v>
      </c>
      <c r="E65" s="38">
        <f>[1]ТС_ЭЭ_ТЭ!N65</f>
        <v>7945880.4260329995</v>
      </c>
      <c r="F65" s="39">
        <f t="shared" si="0"/>
        <v>272842.80403299816</v>
      </c>
      <c r="G65" s="40">
        <f t="shared" si="1"/>
        <v>3.5558642805387564</v>
      </c>
      <c r="H65" s="41" t="s">
        <v>19</v>
      </c>
      <c r="I65" s="27"/>
      <c r="J65" s="42"/>
      <c r="K65" s="42"/>
      <c r="L65" s="42"/>
      <c r="M65" s="42"/>
    </row>
    <row r="66" spans="1:23" s="28" customFormat="1" ht="12.75" thickBot="1" x14ac:dyDescent="0.25">
      <c r="A66" s="34" t="s">
        <v>105</v>
      </c>
      <c r="B66" s="35" t="s">
        <v>106</v>
      </c>
      <c r="C66" s="36" t="s">
        <v>18</v>
      </c>
      <c r="D66" s="37">
        <f>D19+D40+D65+D64</f>
        <v>18459552.525628202</v>
      </c>
      <c r="E66" s="38">
        <f>E19+E40+E65+E64</f>
        <v>19106515.666420668</v>
      </c>
      <c r="F66" s="39">
        <f t="shared" si="0"/>
        <v>646963.1407924667</v>
      </c>
      <c r="G66" s="40">
        <f t="shared" si="1"/>
        <v>3.5047606917570704</v>
      </c>
      <c r="H66" s="41" t="s">
        <v>19</v>
      </c>
      <c r="I66" s="27"/>
      <c r="J66" s="42"/>
      <c r="K66" s="42"/>
      <c r="L66" s="42"/>
      <c r="M66" s="42"/>
    </row>
    <row r="67" spans="1:23" s="28" customFormat="1" ht="24" x14ac:dyDescent="0.2">
      <c r="A67" s="43" t="s">
        <v>107</v>
      </c>
      <c r="B67" s="44" t="s">
        <v>108</v>
      </c>
      <c r="C67" s="45" t="s">
        <v>18</v>
      </c>
      <c r="D67" s="46">
        <f>[1]ТС_ЭЭ_ТЭ!F61</f>
        <v>3500</v>
      </c>
      <c r="E67" s="47">
        <f>D67</f>
        <v>3500</v>
      </c>
      <c r="F67" s="48">
        <f t="shared" si="0"/>
        <v>0</v>
      </c>
      <c r="G67" s="49">
        <f t="shared" si="1"/>
        <v>0</v>
      </c>
      <c r="H67" s="50"/>
      <c r="I67" s="27"/>
      <c r="J67" s="42"/>
      <c r="K67" s="42"/>
    </row>
    <row r="68" spans="1:23" ht="24" x14ac:dyDescent="0.2">
      <c r="A68" s="100" t="s">
        <v>109</v>
      </c>
      <c r="B68" s="101" t="s">
        <v>110</v>
      </c>
      <c r="C68" s="102" t="s">
        <v>18</v>
      </c>
      <c r="D68" s="103">
        <v>0</v>
      </c>
      <c r="E68" s="104">
        <f>[1]ТС_ЭЭ_ТЭ!N67</f>
        <v>-319404.56976067025</v>
      </c>
      <c r="F68" s="96">
        <f t="shared" si="0"/>
        <v>-319404.56976067025</v>
      </c>
      <c r="G68" s="97" t="str">
        <f t="shared" si="1"/>
        <v/>
      </c>
      <c r="H68" s="105"/>
      <c r="J68" s="19"/>
      <c r="K68" s="19"/>
      <c r="R68" s="2"/>
      <c r="S68" s="2"/>
      <c r="T68" s="2"/>
      <c r="U68" s="2"/>
      <c r="V68" s="2"/>
      <c r="W68" s="2"/>
    </row>
    <row r="69" spans="1:23" ht="12" hidden="1" outlineLevel="1" x14ac:dyDescent="0.2">
      <c r="A69" s="100" t="s">
        <v>111</v>
      </c>
      <c r="B69" s="101" t="s">
        <v>112</v>
      </c>
      <c r="C69" s="102"/>
      <c r="D69" s="103"/>
      <c r="E69" s="104"/>
      <c r="F69" s="96"/>
      <c r="G69" s="97"/>
      <c r="H69" s="105"/>
      <c r="J69" s="19"/>
      <c r="K69" s="19"/>
      <c r="R69" s="2"/>
      <c r="S69" s="2"/>
      <c r="T69" s="2"/>
      <c r="U69" s="2"/>
      <c r="V69" s="2"/>
      <c r="W69" s="2"/>
    </row>
    <row r="70" spans="1:23" s="28" customFormat="1" ht="12" collapsed="1" x14ac:dyDescent="0.2">
      <c r="A70" s="65" t="s">
        <v>113</v>
      </c>
      <c r="B70" s="66" t="s">
        <v>114</v>
      </c>
      <c r="C70" s="67" t="s">
        <v>18</v>
      </c>
      <c r="D70" s="68">
        <f>D67+D66+D68+D69</f>
        <v>18463052.525628202</v>
      </c>
      <c r="E70" s="69">
        <f>E67+E66+E68+E69</f>
        <v>18790611.096659999</v>
      </c>
      <c r="F70" s="70">
        <f t="shared" si="0"/>
        <v>327558.57103179768</v>
      </c>
      <c r="G70" s="71">
        <f t="shared" si="1"/>
        <v>1.7741300934778934</v>
      </c>
      <c r="H70" s="72"/>
      <c r="I70" s="42"/>
      <c r="J70" s="42"/>
      <c r="K70" s="42"/>
      <c r="L70" s="42"/>
    </row>
    <row r="71" spans="1:23" ht="15.75" thickBot="1" x14ac:dyDescent="0.3">
      <c r="A71" s="106" t="s">
        <v>115</v>
      </c>
      <c r="B71" s="107" t="s">
        <v>116</v>
      </c>
      <c r="C71" s="108" t="s">
        <v>117</v>
      </c>
      <c r="D71" s="109">
        <f>[1]ТС_ЭЭ_ТЭ!F71</f>
        <v>6320.9800000000005</v>
      </c>
      <c r="E71" s="110">
        <f>[1]ТС_ЭЭ_ТЭ!N71</f>
        <v>6545.2678968</v>
      </c>
      <c r="F71" s="111">
        <f t="shared" si="0"/>
        <v>224.28789679999954</v>
      </c>
      <c r="G71" s="112">
        <f t="shared" si="1"/>
        <v>3.5483089141240782</v>
      </c>
      <c r="H71" s="113"/>
      <c r="J71" s="19"/>
    </row>
    <row r="72" spans="1:23" s="28" customFormat="1" ht="12.75" thickBot="1" x14ac:dyDescent="0.25">
      <c r="A72" s="34" t="s">
        <v>118</v>
      </c>
      <c r="B72" s="35" t="s">
        <v>119</v>
      </c>
      <c r="C72" s="36" t="s">
        <v>120</v>
      </c>
      <c r="D72" s="114">
        <f>D70/D71</f>
        <v>2920.9161436404165</v>
      </c>
      <c r="E72" s="115">
        <f>E70/E71</f>
        <v>2870.8696714838488</v>
      </c>
      <c r="F72" s="116">
        <f t="shared" si="0"/>
        <v>-50.046472156567688</v>
      </c>
      <c r="G72" s="40">
        <f t="shared" si="1"/>
        <v>-1.7133827092411309</v>
      </c>
      <c r="H72" s="117"/>
      <c r="I72" s="27"/>
      <c r="J72" s="27"/>
      <c r="K72" s="42"/>
      <c r="L72" s="42"/>
    </row>
    <row r="73" spans="1:23" s="28" customFormat="1" ht="15.75" hidden="1" customHeight="1" outlineLevel="1" thickBot="1" x14ac:dyDescent="0.25">
      <c r="A73" s="75" t="s">
        <v>121</v>
      </c>
      <c r="B73" s="35" t="s">
        <v>122</v>
      </c>
      <c r="C73" s="36" t="s">
        <v>117</v>
      </c>
      <c r="D73" s="37">
        <f>D67+D40+D19</f>
        <v>220767.4554282013</v>
      </c>
      <c r="E73" s="38">
        <f>E67+E40+E19</f>
        <v>219059.69745536696</v>
      </c>
      <c r="F73" s="39">
        <f>E73-D73</f>
        <v>-1707.7579728343408</v>
      </c>
      <c r="G73" s="40"/>
      <c r="H73" s="117"/>
      <c r="I73" s="42"/>
      <c r="J73" s="42"/>
      <c r="K73" s="42"/>
      <c r="L73" s="42"/>
    </row>
    <row r="74" spans="1:23" s="28" customFormat="1" ht="12.75" hidden="1" outlineLevel="1" thickBot="1" x14ac:dyDescent="0.25">
      <c r="A74" s="83"/>
      <c r="B74" s="35" t="s">
        <v>123</v>
      </c>
      <c r="C74" s="36" t="s">
        <v>120</v>
      </c>
      <c r="D74" s="114">
        <f>(D67+D40+D19)/D71</f>
        <v>34.926143640416718</v>
      </c>
      <c r="E74" s="115">
        <f>(E67+E40+E19)/E71</f>
        <v>33.468408155220942</v>
      </c>
      <c r="F74" s="116">
        <f t="shared" si="0"/>
        <v>-1.4577354851957764</v>
      </c>
      <c r="G74" s="40">
        <f t="shared" si="1"/>
        <v>-4.173765933633959</v>
      </c>
      <c r="H74" s="117"/>
      <c r="I74" s="27"/>
      <c r="J74" s="42"/>
      <c r="K74" s="42"/>
      <c r="L74" s="42"/>
    </row>
    <row r="75" spans="1:23" s="28" customFormat="1" ht="12.75" collapsed="1" x14ac:dyDescent="0.2">
      <c r="A75" s="118"/>
      <c r="B75" s="119" t="s">
        <v>124</v>
      </c>
      <c r="C75" s="120"/>
      <c r="D75" s="120"/>
      <c r="E75" s="120"/>
      <c r="F75" s="121" t="str">
        <f>IFERROR(#REF!-#REF!,"")</f>
        <v/>
      </c>
      <c r="G75" s="122" t="str">
        <f>IFERROR(#REF!/#REF!*100-100,"")</f>
        <v/>
      </c>
      <c r="H75" s="123"/>
      <c r="I75" s="27"/>
    </row>
    <row r="76" spans="1:23" s="28" customFormat="1" ht="12.75" x14ac:dyDescent="0.2">
      <c r="A76" s="124" t="s">
        <v>115</v>
      </c>
      <c r="B76" s="125" t="s">
        <v>125</v>
      </c>
      <c r="C76" s="126" t="s">
        <v>126</v>
      </c>
      <c r="D76" s="126">
        <f t="shared" ref="D76:E76" si="4">D78+D79</f>
        <v>118</v>
      </c>
      <c r="E76" s="126">
        <f t="shared" si="4"/>
        <v>118</v>
      </c>
      <c r="F76" s="127" t="str">
        <f>IFERROR(#REF!-#REF!,"")</f>
        <v/>
      </c>
      <c r="G76" s="128" t="str">
        <f>IFERROR(#REF!/#REF!*100-100,"")</f>
        <v/>
      </c>
      <c r="H76" s="129"/>
      <c r="I76" s="27"/>
    </row>
    <row r="77" spans="1:23" s="28" customFormat="1" ht="12.75" x14ac:dyDescent="0.2">
      <c r="A77" s="130"/>
      <c r="B77" s="131" t="s">
        <v>127</v>
      </c>
      <c r="C77" s="132"/>
      <c r="D77" s="132"/>
      <c r="E77" s="132"/>
      <c r="F77" s="133" t="str">
        <f>IFERROR(#REF!-#REF!,"")</f>
        <v/>
      </c>
      <c r="G77" s="134" t="str">
        <f>IFERROR(#REF!/#REF!*100-100,"")</f>
        <v/>
      </c>
      <c r="H77" s="135"/>
      <c r="I77" s="27"/>
    </row>
    <row r="78" spans="1:23" s="28" customFormat="1" ht="12.75" x14ac:dyDescent="0.2">
      <c r="A78" s="136" t="s">
        <v>128</v>
      </c>
      <c r="B78" s="137" t="s">
        <v>129</v>
      </c>
      <c r="C78" s="138" t="s">
        <v>126</v>
      </c>
      <c r="D78" s="138">
        <f>[1]ТС_ЭЭ_ТЭ!F77</f>
        <v>103</v>
      </c>
      <c r="E78" s="138">
        <f>[1]ТС_ЭЭ_ТЭ!N77</f>
        <v>103</v>
      </c>
      <c r="F78" s="139" t="str">
        <f>IFERROR(#REF!-#REF!,"")</f>
        <v/>
      </c>
      <c r="G78" s="140" t="str">
        <f>IFERROR(#REF!/#REF!*100-100,"")</f>
        <v/>
      </c>
      <c r="H78" s="141"/>
      <c r="I78" s="27"/>
    </row>
    <row r="79" spans="1:23" s="28" customFormat="1" ht="13.5" thickBot="1" x14ac:dyDescent="0.25">
      <c r="A79" s="142" t="s">
        <v>130</v>
      </c>
      <c r="B79" s="143" t="s">
        <v>131</v>
      </c>
      <c r="C79" s="144" t="s">
        <v>126</v>
      </c>
      <c r="D79" s="138">
        <f>[1]ТС_ЭЭ_ТЭ!F78</f>
        <v>15</v>
      </c>
      <c r="E79" s="138">
        <f>[1]ТС_ЭЭ_ТЭ!N78</f>
        <v>15</v>
      </c>
      <c r="F79" s="145" t="str">
        <f>IFERROR(#REF!-#REF!,"")</f>
        <v/>
      </c>
      <c r="G79" s="146" t="str">
        <f>IFERROR(#REF!/#REF!*100-100,"")</f>
        <v/>
      </c>
      <c r="H79" s="147"/>
      <c r="I79" s="27"/>
    </row>
    <row r="80" spans="1:23" s="28" customFormat="1" ht="12.75" x14ac:dyDescent="0.2">
      <c r="A80" s="148" t="s">
        <v>118</v>
      </c>
      <c r="B80" s="149" t="s">
        <v>132</v>
      </c>
      <c r="C80" s="150" t="s">
        <v>133</v>
      </c>
      <c r="D80" s="150">
        <f>(D43+D24)/D76/12*1000</f>
        <v>101645.36248230217</v>
      </c>
      <c r="E80" s="150">
        <f>(E43+E24)/E76/12*1000</f>
        <v>99562.657396004986</v>
      </c>
      <c r="F80" s="151">
        <f t="shared" ref="F80" si="5">IFERROR(E80-D80,"")</f>
        <v>-2082.705086297181</v>
      </c>
      <c r="G80" s="152">
        <f t="shared" ref="G80:G83" si="6">IFERROR(E80/D80*100-100,"")</f>
        <v>-2.0489917448617661</v>
      </c>
      <c r="H80" s="153"/>
      <c r="I80" s="27"/>
    </row>
    <row r="81" spans="1:11" s="28" customFormat="1" ht="12.75" x14ac:dyDescent="0.2">
      <c r="A81" s="130"/>
      <c r="B81" s="131" t="s">
        <v>127</v>
      </c>
      <c r="C81" s="132"/>
      <c r="D81" s="132"/>
      <c r="E81" s="132"/>
      <c r="F81" s="133" t="str">
        <f>IFERROR(#REF!-#REF!,"")</f>
        <v/>
      </c>
      <c r="G81" s="134" t="str">
        <f>IFERROR(#REF!/#REF!*100-100,"")</f>
        <v/>
      </c>
      <c r="H81" s="135"/>
      <c r="I81" s="27"/>
    </row>
    <row r="82" spans="1:11" x14ac:dyDescent="0.25">
      <c r="A82" s="136" t="s">
        <v>121</v>
      </c>
      <c r="B82" s="137" t="s">
        <v>129</v>
      </c>
      <c r="C82" s="154" t="s">
        <v>133</v>
      </c>
      <c r="D82" s="154">
        <f>D24/D78/12*1000</f>
        <v>91553.206191265883</v>
      </c>
      <c r="E82" s="154">
        <f>E24/E78/12*1000</f>
        <v>89903.207808181309</v>
      </c>
      <c r="F82" s="155" t="str">
        <f>IFERROR(#REF!-#REF!,"")</f>
        <v/>
      </c>
      <c r="G82" s="156">
        <f t="shared" si="6"/>
        <v>-1.8022289461250836</v>
      </c>
      <c r="H82" s="157"/>
    </row>
    <row r="83" spans="1:11" s="28" customFormat="1" ht="13.5" thickBot="1" x14ac:dyDescent="0.25">
      <c r="A83" s="142" t="s">
        <v>134</v>
      </c>
      <c r="B83" s="143" t="s">
        <v>131</v>
      </c>
      <c r="C83" s="158" t="s">
        <v>133</v>
      </c>
      <c r="D83" s="158">
        <f>D43/D79/12*1000</f>
        <v>170944.83568075113</v>
      </c>
      <c r="E83" s="158">
        <f>E43/E79/12*1000</f>
        <v>165890.87789906102</v>
      </c>
      <c r="F83" s="159" t="str">
        <f>IFERROR(#REF!-#REF!,"")</f>
        <v/>
      </c>
      <c r="G83" s="160">
        <f t="shared" si="6"/>
        <v>-2.9564846235710007</v>
      </c>
      <c r="H83" s="161"/>
      <c r="I83" s="27"/>
    </row>
    <row r="84" spans="1:11" ht="46.5" customHeight="1" x14ac:dyDescent="0.25">
      <c r="D84" s="19"/>
      <c r="E84" s="162"/>
      <c r="F84" s="6">
        <f>E84-E71</f>
        <v>-6545.2678968</v>
      </c>
      <c r="G84" s="19"/>
      <c r="H84" s="19"/>
    </row>
    <row r="85" spans="1:11" s="10" customFormat="1" ht="12.75" outlineLevel="1" x14ac:dyDescent="0.2">
      <c r="A85" s="163"/>
      <c r="B85" s="9" t="s">
        <v>135</v>
      </c>
      <c r="F85" s="11"/>
      <c r="H85" s="11"/>
      <c r="I85" s="12"/>
      <c r="J85" s="11"/>
      <c r="K85" s="11"/>
    </row>
    <row r="86" spans="1:11" s="168" customFormat="1" ht="12.75" outlineLevel="1" x14ac:dyDescent="0.2">
      <c r="A86" s="164"/>
      <c r="B86" s="9" t="s">
        <v>136</v>
      </c>
      <c r="C86" s="164"/>
      <c r="D86" s="164"/>
      <c r="E86" s="164"/>
      <c r="F86" s="165"/>
      <c r="G86" s="164"/>
      <c r="H86" s="166"/>
      <c r="I86" s="167"/>
      <c r="J86" s="166"/>
      <c r="K86" s="166"/>
    </row>
    <row r="87" spans="1:11" s="10" customFormat="1" ht="12.75" outlineLevel="1" x14ac:dyDescent="0.2">
      <c r="A87" s="163"/>
      <c r="B87" s="9" t="s">
        <v>137</v>
      </c>
      <c r="F87" s="11"/>
      <c r="H87" s="11"/>
      <c r="I87" s="12"/>
      <c r="J87" s="11"/>
      <c r="K87" s="11"/>
    </row>
    <row r="88" spans="1:11" s="10" customFormat="1" ht="12.75" outlineLevel="1" x14ac:dyDescent="0.2">
      <c r="A88" s="163"/>
      <c r="B88" s="9" t="s">
        <v>138</v>
      </c>
      <c r="D88" s="169"/>
      <c r="E88" s="11"/>
      <c r="F88" s="11"/>
      <c r="H88" s="11"/>
      <c r="I88" s="12"/>
      <c r="J88" s="11"/>
      <c r="K88" s="11"/>
    </row>
    <row r="89" spans="1:11" s="10" customFormat="1" ht="12.75" outlineLevel="1" x14ac:dyDescent="0.2">
      <c r="A89" s="163"/>
      <c r="B89" s="9" t="s">
        <v>139</v>
      </c>
      <c r="F89" s="11"/>
      <c r="H89" s="11"/>
      <c r="I89" s="12"/>
      <c r="J89" s="11"/>
      <c r="K89" s="11"/>
    </row>
    <row r="90" spans="1:11" s="10" customFormat="1" ht="24.75" customHeight="1" outlineLevel="1" x14ac:dyDescent="0.2">
      <c r="A90" s="163"/>
      <c r="B90" s="9" t="s">
        <v>140</v>
      </c>
      <c r="F90" s="170"/>
      <c r="H90" s="11"/>
      <c r="I90" s="12"/>
      <c r="J90" s="11"/>
      <c r="K90" s="11"/>
    </row>
    <row r="91" spans="1:11" s="10" customFormat="1" ht="12.75" outlineLevel="1" x14ac:dyDescent="0.2">
      <c r="A91" s="163"/>
      <c r="B91" s="9" t="s">
        <v>141</v>
      </c>
      <c r="H91" s="11"/>
      <c r="I91" s="12"/>
      <c r="J91" s="11"/>
      <c r="K91" s="11"/>
    </row>
    <row r="92" spans="1:11" s="10" customFormat="1" ht="27.75" customHeight="1" outlineLevel="1" x14ac:dyDescent="0.2">
      <c r="A92" s="163"/>
      <c r="B92" s="9" t="s">
        <v>142</v>
      </c>
      <c r="H92" s="11"/>
      <c r="I92" s="12"/>
      <c r="J92" s="11"/>
      <c r="K92" s="11"/>
    </row>
    <row r="93" spans="1:11" x14ac:dyDescent="0.25">
      <c r="E93" s="19"/>
      <c r="F93" s="19">
        <f>F84*E72</f>
        <v>-18790611.096659999</v>
      </c>
    </row>
    <row r="94" spans="1:11" x14ac:dyDescent="0.25">
      <c r="E94" s="19"/>
    </row>
    <row r="95" spans="1:11" x14ac:dyDescent="0.25">
      <c r="E95" s="19"/>
    </row>
    <row r="96" spans="1:11" x14ac:dyDescent="0.25">
      <c r="E96" s="19"/>
      <c r="F96" s="19">
        <f>F72*F71</f>
        <v>-11224.817982256303</v>
      </c>
    </row>
    <row r="97" spans="4:6" x14ac:dyDescent="0.25">
      <c r="E97" s="19"/>
      <c r="F97" s="19">
        <f>F74*F71</f>
        <v>-326.95242606528757</v>
      </c>
    </row>
    <row r="98" spans="4:6" x14ac:dyDescent="0.25">
      <c r="D98" s="19"/>
      <c r="E98" s="19"/>
    </row>
    <row r="99" spans="4:6" x14ac:dyDescent="0.25">
      <c r="E99" s="19"/>
    </row>
  </sheetData>
  <mergeCells count="8">
    <mergeCell ref="A40:A41"/>
    <mergeCell ref="A73:A74"/>
    <mergeCell ref="B14:D14"/>
    <mergeCell ref="B15:D15"/>
    <mergeCell ref="A17:A18"/>
    <mergeCell ref="B17:B18"/>
    <mergeCell ref="C17:C18"/>
    <mergeCell ref="F17:G17"/>
  </mergeCells>
  <hyperlinks>
    <hyperlink ref="E6" r:id="rId1" display="jl:31442239.100 "/>
  </hyperlinks>
  <pageMargins left="0.25" right="0.25" top="0.75" bottom="0.75" header="0.3" footer="0.3"/>
  <pageSetup paperSize="9" scale="8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ТС ТЭ 2020</vt:lpstr>
      <vt:lpstr>'ТС ТЭ 2020'!Заголовки_для_печати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Утегенова Динара Тасбаевна</dc:creator>
  <cp:lastModifiedBy>Утегенова Динара Тасбаевна</cp:lastModifiedBy>
  <dcterms:created xsi:type="dcterms:W3CDTF">2021-04-30T07:00:55Z</dcterms:created>
  <dcterms:modified xsi:type="dcterms:W3CDTF">2021-04-30T07:01:32Z</dcterms:modified>
</cp:coreProperties>
</file>